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rookhavenlab-my.sharepoint.com/personal/phamblen_bnl_gov/Documents/Documents/_ATRO/_IO/sPHENIX/Water and Gas Systems/2022.08.22 - Peter Hamblen - ECW Pipe Flow Model Status/"/>
    </mc:Choice>
  </mc:AlternateContent>
  <xr:revisionPtr revIDLastSave="3" documentId="8_{0F7E4B6D-5401-4097-A8E8-EDBA3E6696B3}" xr6:coauthVersionLast="36" xr6:coauthVersionMax="47" xr10:uidLastSave="{0C1A5603-83B6-43E9-9EF0-2EFE0EC54FEC}"/>
  <bookViews>
    <workbookView xWindow="4950" yWindow="75" windowWidth="26010" windowHeight="14595" xr2:uid="{4EFF9E7B-860E-4239-B516-D1B14048D90E}"/>
  </bookViews>
  <sheets>
    <sheet name="Demand Data" sheetId="3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3" l="1"/>
  <c r="Y13" i="3"/>
  <c r="W13" i="3"/>
  <c r="Y11" i="3"/>
  <c r="W11" i="3"/>
  <c r="H50" i="3" l="1"/>
  <c r="E52" i="3"/>
  <c r="C52" i="3"/>
  <c r="H42" i="3"/>
  <c r="E63" i="3"/>
  <c r="E67" i="3"/>
  <c r="W17" i="3"/>
  <c r="AB11" i="3"/>
  <c r="AD11" i="3"/>
  <c r="S20" i="3"/>
  <c r="H71" i="3"/>
  <c r="E72" i="3"/>
  <c r="C72" i="3"/>
  <c r="C69" i="3"/>
  <c r="H67" i="3"/>
  <c r="W18" i="3" l="1"/>
  <c r="W12" i="3"/>
  <c r="W10" i="3"/>
  <c r="W24" i="3"/>
  <c r="W23" i="3"/>
  <c r="W22" i="3"/>
  <c r="H54" i="3"/>
  <c r="H55" i="3"/>
  <c r="H56" i="3"/>
  <c r="H57" i="3"/>
  <c r="H58" i="3"/>
  <c r="H59" i="3"/>
  <c r="H41" i="3"/>
  <c r="H43" i="3"/>
  <c r="H44" i="3"/>
  <c r="H45" i="3"/>
  <c r="H46" i="3"/>
  <c r="H47" i="3"/>
  <c r="H48" i="3"/>
  <c r="H49" i="3"/>
  <c r="W28" i="3" l="1"/>
  <c r="AB10" i="3"/>
  <c r="AB12" i="3" s="1"/>
  <c r="W29" i="3"/>
  <c r="R19" i="3"/>
  <c r="E61" i="3"/>
  <c r="S18" i="3" s="1"/>
  <c r="C61" i="3"/>
  <c r="R18" i="3" s="1"/>
  <c r="S17" i="3"/>
  <c r="R17" i="3"/>
  <c r="C39" i="3"/>
  <c r="R16" i="3" s="1"/>
  <c r="R21" i="3" l="1"/>
  <c r="R25" i="3" s="1"/>
  <c r="W31" i="3"/>
  <c r="E2" i="3"/>
  <c r="E4" i="3"/>
  <c r="H4" i="3" s="1"/>
  <c r="E5" i="3"/>
  <c r="E6" i="3"/>
  <c r="H6" i="3" s="1"/>
  <c r="E7" i="3"/>
  <c r="H7" i="3" s="1"/>
  <c r="E8" i="3"/>
  <c r="E10" i="3"/>
  <c r="H10" i="3" s="1"/>
  <c r="E12" i="3"/>
  <c r="H12" i="3" s="1"/>
  <c r="E13" i="3"/>
  <c r="H13" i="3" s="1"/>
  <c r="E14" i="3"/>
  <c r="E15" i="3"/>
  <c r="H15" i="3" s="1"/>
  <c r="E16" i="3"/>
  <c r="H16" i="3" s="1"/>
  <c r="E17" i="3"/>
  <c r="H17" i="3" s="1"/>
  <c r="E18" i="3"/>
  <c r="H18" i="3" s="1"/>
  <c r="E19" i="3"/>
  <c r="H19" i="3" s="1"/>
  <c r="E21" i="3"/>
  <c r="H21" i="3" s="1"/>
  <c r="E22" i="3"/>
  <c r="H22" i="3" s="1"/>
  <c r="Y17" i="3" l="1"/>
  <c r="H2" i="3"/>
  <c r="H14" i="3"/>
  <c r="Y24" i="3"/>
  <c r="H8" i="3"/>
  <c r="H5" i="3"/>
  <c r="E66" i="3"/>
  <c r="H66" i="3" s="1"/>
  <c r="E64" i="3" l="1"/>
  <c r="H64" i="3" s="1"/>
  <c r="E65" i="3"/>
  <c r="H65" i="3" s="1"/>
  <c r="E3" i="3"/>
  <c r="Y10" i="3" s="1"/>
  <c r="E9" i="3"/>
  <c r="Y12" i="3" s="1"/>
  <c r="E11" i="3"/>
  <c r="Y18" i="3" s="1"/>
  <c r="E20" i="3"/>
  <c r="E23" i="3"/>
  <c r="H23" i="3" s="1"/>
  <c r="E24" i="3"/>
  <c r="H24" i="3" s="1"/>
  <c r="E25" i="3"/>
  <c r="H25" i="3" s="1"/>
  <c r="E26" i="3"/>
  <c r="H26" i="3" s="1"/>
  <c r="E27" i="3"/>
  <c r="H27" i="3" s="1"/>
  <c r="E28" i="3"/>
  <c r="H28" i="3" s="1"/>
  <c r="E29" i="3"/>
  <c r="E30" i="3"/>
  <c r="H30" i="3" s="1"/>
  <c r="E31" i="3"/>
  <c r="H31" i="3" s="1"/>
  <c r="E32" i="3"/>
  <c r="H32" i="3" s="1"/>
  <c r="E33" i="3"/>
  <c r="H33" i="3" s="1"/>
  <c r="E34" i="3"/>
  <c r="H34" i="3" s="1"/>
  <c r="E35" i="3"/>
  <c r="H35" i="3" s="1"/>
  <c r="E36" i="3"/>
  <c r="H36" i="3" s="1"/>
  <c r="E37" i="3"/>
  <c r="H37" i="3" s="1"/>
  <c r="Y22" i="3" l="1"/>
  <c r="Y28" i="3"/>
  <c r="E69" i="3"/>
  <c r="H9" i="3"/>
  <c r="H20" i="3"/>
  <c r="Y23" i="3"/>
  <c r="H3" i="3"/>
  <c r="H29" i="3"/>
  <c r="H11" i="3"/>
  <c r="H63" i="3"/>
  <c r="S16" i="3"/>
  <c r="Y29" i="3" l="1"/>
  <c r="Y31" i="3" s="1"/>
  <c r="AD10" i="3"/>
  <c r="AD12" i="3" s="1"/>
  <c r="S19" i="3"/>
  <c r="S21" i="3" s="1"/>
  <c r="S2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tc={BF3B8E11-3A6D-4B0E-8C06-2046210ACEDB}</author>
    <author>tc={34465937-435A-47D9-A30E-26191C970A4E}</author>
    <author>tc={A7BB9240-D9D0-425F-A7DE-A22AAFA00AF6}</author>
    <author>tc={460D9E33-A6F1-4F63-9067-49430D4AEA1D}</author>
  </authors>
  <commentList>
    <comment ref="I41" authorId="0" shapeId="0" xr:uid="{BF3B8E11-3A6D-4B0E-8C06-2046210ACEDB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Estimated for power to get a 1 C rise .  this is total so 3gpm each side</t>
        </r>
      </text>
    </comment>
    <comment ref="I42" authorId="1" shapeId="0" xr:uid="{34465937-435A-47D9-A30E-26191C970A4E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Estimated for power to get a 1 C rise .  this is total so 3gpm each side</t>
        </r>
      </text>
    </comment>
    <comment ref="I45" authorId="2" shapeId="0" xr:uid="{A7BB9240-D9D0-425F-A7DE-A22AAFA00AF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 estimate 6 so this is good</t>
        </r>
      </text>
    </comment>
    <comment ref="I57" authorId="3" shapeId="0" xr:uid="{460D9E33-A6F1-4F63-9067-49430D4AEA1D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Getting load for the other 2 units from the MVTX.  </t>
        </r>
      </text>
    </comment>
  </commentList>
</comments>
</file>

<file path=xl/sharedStrings.xml><?xml version="1.0" encoding="utf-8"?>
<sst xmlns="http://schemas.openxmlformats.org/spreadsheetml/2006/main" count="260" uniqueCount="147">
  <si>
    <t>Equipment ID</t>
  </si>
  <si>
    <t>Description</t>
  </si>
  <si>
    <t>Heat Load kWatts to ECW (estimated)</t>
  </si>
  <si>
    <t># of heat exchangers</t>
  </si>
  <si>
    <t>"Day 1" Demand (gpm)</t>
  </si>
  <si>
    <t>Temp in (F)</t>
  </si>
  <si>
    <t>Temp out (F)</t>
  </si>
  <si>
    <t>Notes</t>
  </si>
  <si>
    <t>1W1</t>
  </si>
  <si>
    <t>EMCAL Digi</t>
  </si>
  <si>
    <t>1W2</t>
  </si>
  <si>
    <t>TPC Laser</t>
  </si>
  <si>
    <t>8 GPM demand assumed at Day 1. Demand/number of heat exchangers to be confirmed by rack building team.</t>
  </si>
  <si>
    <t>1W3</t>
  </si>
  <si>
    <t>2W1</t>
  </si>
  <si>
    <t>INTT</t>
  </si>
  <si>
    <t>2W2</t>
  </si>
  <si>
    <t>HCAL Control/Digi</t>
  </si>
  <si>
    <t>2W3</t>
  </si>
  <si>
    <t>1E1</t>
  </si>
  <si>
    <t>Level 1 Carriage Rack &amp; Detector Supply</t>
  </si>
  <si>
    <t>1E2</t>
  </si>
  <si>
    <t>Patch Panel</t>
  </si>
  <si>
    <t>Correct--Cooling not needed for 1E2 patch panel?</t>
  </si>
  <si>
    <t>Riser</t>
  </si>
  <si>
    <t>Branch</t>
  </si>
  <si>
    <t>Heat Load kWatts</t>
  </si>
  <si>
    <t>Day 1 Demand gpm</t>
  </si>
  <si>
    <t>kW</t>
  </si>
  <si>
    <t>GPM</t>
  </si>
  <si>
    <t>1E3</t>
  </si>
  <si>
    <t>West</t>
  </si>
  <si>
    <t>West Level 1 Racks</t>
  </si>
  <si>
    <t>Racks</t>
  </si>
  <si>
    <t>2E1</t>
  </si>
  <si>
    <t>MVTX</t>
  </si>
  <si>
    <t>Being cooled sub-atmostpherically by AH Chiller Plant.</t>
  </si>
  <si>
    <t>West Level 1 Detector</t>
  </si>
  <si>
    <t>Detector</t>
  </si>
  <si>
    <t>2E2</t>
  </si>
  <si>
    <t>East</t>
  </si>
  <si>
    <t>East Level 1 Racks</t>
  </si>
  <si>
    <t>Total</t>
  </si>
  <si>
    <t>2E3</t>
  </si>
  <si>
    <t>Confirmed 4 Heat exchangers--RP</t>
  </si>
  <si>
    <t>East Level 1 Detector</t>
  </si>
  <si>
    <t>3A1</t>
  </si>
  <si>
    <t>3A2</t>
  </si>
  <si>
    <t>EMCAL Control/Bias</t>
  </si>
  <si>
    <t>Summary</t>
  </si>
  <si>
    <t>Level 2 Carriage Rack &amp; Detector Supply</t>
  </si>
  <si>
    <t>3A3</t>
  </si>
  <si>
    <t>TPC+TPOT LV</t>
  </si>
  <si>
    <t>Does +TPOT mean more heat exchangers? No per SB. -- PH</t>
  </si>
  <si>
    <t xml:space="preserve"> Carriage - Racks</t>
  </si>
  <si>
    <t>3A4</t>
  </si>
  <si>
    <t>Carriage - Detector</t>
  </si>
  <si>
    <t>West Level 2 Racks</t>
  </si>
  <si>
    <t>3A5</t>
  </si>
  <si>
    <t>Chiller Platforms (A&amp;B)</t>
  </si>
  <si>
    <t>East Level 2 Racks</t>
  </si>
  <si>
    <t>3A6</t>
  </si>
  <si>
    <t>Rack Room - Racks</t>
  </si>
  <si>
    <t>3B1</t>
  </si>
  <si>
    <t>24VDC A.Pwr Sys.</t>
  </si>
  <si>
    <t>No heat exchanges is correct per SB. -- PH</t>
  </si>
  <si>
    <t>Rack Room - Portable AC(s)</t>
  </si>
  <si>
    <t>Level 3 Carriage Rack Supply</t>
  </si>
  <si>
    <t>3B2</t>
  </si>
  <si>
    <t>sEPD</t>
  </si>
  <si>
    <t>3B3</t>
  </si>
  <si>
    <t>North Level 3 Racks</t>
  </si>
  <si>
    <t>3B4</t>
  </si>
  <si>
    <t>HCAL LV/Bias</t>
  </si>
  <si>
    <t>Mid Level 3 Racks</t>
  </si>
  <si>
    <t>3B5</t>
  </si>
  <si>
    <t>MBD Digitizer</t>
  </si>
  <si>
    <t>South Level 3 Racks</t>
  </si>
  <si>
    <t>3B6</t>
  </si>
  <si>
    <t>MBD Bias</t>
  </si>
  <si>
    <t>3B7</t>
  </si>
  <si>
    <t>TPC HV</t>
  </si>
  <si>
    <t>Carriage Rack &amp; Detector Supply Totals</t>
  </si>
  <si>
    <t>3B8</t>
  </si>
  <si>
    <t>For future use</t>
  </si>
  <si>
    <t>3B9</t>
  </si>
  <si>
    <t>3C1</t>
  </si>
  <si>
    <t>3C2</t>
  </si>
  <si>
    <t>3C3</t>
  </si>
  <si>
    <t>3C4</t>
  </si>
  <si>
    <t>3C5</t>
  </si>
  <si>
    <t>3C6</t>
  </si>
  <si>
    <t>3C7</t>
  </si>
  <si>
    <t>3C8</t>
  </si>
  <si>
    <t>3C9</t>
  </si>
  <si>
    <t>Totals for Racks in IR</t>
  </si>
  <si>
    <t>kWatt</t>
  </si>
  <si>
    <t>gpm</t>
  </si>
  <si>
    <t>TPC Laser System Box - North</t>
  </si>
  <si>
    <t>Assuming 3 gpm to each box - estimated for 600 watts each</t>
  </si>
  <si>
    <t>TPC Laser System Box - South</t>
  </si>
  <si>
    <t>INTT Big Wheel - North</t>
  </si>
  <si>
    <t xml:space="preserve">3 gives us a 2 C rise.  </t>
  </si>
  <si>
    <t>INTT Big Wheel - South</t>
  </si>
  <si>
    <t>EMCal pre-amp loop - NE</t>
  </si>
  <si>
    <t>New</t>
  </si>
  <si>
    <t>EMCal pre-amp loop - NW</t>
  </si>
  <si>
    <t>EMCal pre-amp loop - SE</t>
  </si>
  <si>
    <t>EMCal pre-amp loop - SW</t>
  </si>
  <si>
    <t>sEPD Box - North</t>
  </si>
  <si>
    <t>They need about 2 lpm, rounded up</t>
  </si>
  <si>
    <t>sEPD Box - South</t>
  </si>
  <si>
    <t>Total for Detectors (IR)</t>
  </si>
  <si>
    <t>kWatts</t>
  </si>
  <si>
    <t>AH Plant Chiller #1 (Old)</t>
  </si>
  <si>
    <t>TPC Chiller</t>
  </si>
  <si>
    <t>15 is max rating of chiller. Actual demand may be less?</t>
  </si>
  <si>
    <t>AH Plant Chiller #2 (Old)</t>
  </si>
  <si>
    <t>Running in bypass</t>
  </si>
  <si>
    <t>Demand updated to 1 kW and 2 gpm - 8/10/2022</t>
  </si>
  <si>
    <t>AH Plant Chiller #3 (old)</t>
  </si>
  <si>
    <t>Back up</t>
  </si>
  <si>
    <t>AH Sub-Atm 1</t>
  </si>
  <si>
    <t>MVTX Sub-atm Det</t>
  </si>
  <si>
    <t>AH Sub-Atm 2</t>
  </si>
  <si>
    <t>MVTX Sub-atm Rack A</t>
  </si>
  <si>
    <t>Estimated max</t>
  </si>
  <si>
    <t>AH Sub-Atm 3</t>
  </si>
  <si>
    <t>MVTX Sub-atm Rack B</t>
  </si>
  <si>
    <t>Chiller Platforms A&amp;B</t>
  </si>
  <si>
    <t>PRR3.1</t>
  </si>
  <si>
    <t>Rack Room</t>
  </si>
  <si>
    <t>ECW lines not connected. Pipes are cut.</t>
  </si>
  <si>
    <t>PRR3.2</t>
  </si>
  <si>
    <t>Assuming 2 GPM per HX</t>
  </si>
  <si>
    <t>PRR4.1</t>
  </si>
  <si>
    <t>PRR4.2</t>
  </si>
  <si>
    <t>Trigger Rack</t>
  </si>
  <si>
    <t>Rack Room Possible</t>
  </si>
  <si>
    <t>Assuming 2 gpm per HX and 4 HXs in this rack. Flow rate demand needs to be confirmed by rack building team.</t>
  </si>
  <si>
    <t>Portable AC unit</t>
  </si>
  <si>
    <t>Rack Room - Portable AC Units</t>
  </si>
  <si>
    <t>ECW "Day 1" Loads</t>
  </si>
  <si>
    <t>Heat Load (kW)</t>
  </si>
  <si>
    <t>Flow Rate (gpm)</t>
  </si>
  <si>
    <t>Check with Pipe Flow model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</si>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</sst>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trike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0" fillId="0" borderId="0" xfId="0" applyNumberFormat="1"/>
    <xf numFmtId="49" fontId="1" fillId="0" borderId="0" xfId="0" applyNumberFormat="1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/>
    <xf numFmtId="0" fontId="2" fillId="0" borderId="0" xfId="0" applyFont="1"/>
    <xf numFmtId="0" fontId="5" fillId="0" borderId="0" xfId="0" applyFont="1"/>
    <xf numFmtId="0" fontId="5" fillId="2" borderId="0" xfId="0" applyFont="1" applyFill="1"/>
    <xf numFmtId="0" fontId="6" fillId="0" borderId="0" xfId="0" applyFont="1"/>
    <xf numFmtId="0" fontId="7" fillId="0" borderId="0" xfId="0" applyFont="1"/>
    <xf numFmtId="49" fontId="6" fillId="0" borderId="0" xfId="0" applyNumberFormat="1" applyFont="1"/>
    <xf numFmtId="49" fontId="5" fillId="0" borderId="0" xfId="0" applyNumberFormat="1" applyFont="1"/>
    <xf numFmtId="49" fontId="8" fillId="0" borderId="0" xfId="0" applyNumberFormat="1" applyFont="1"/>
    <xf numFmtId="0" fontId="9" fillId="0" borderId="0" xfId="0" applyFont="1"/>
    <xf numFmtId="0" fontId="8" fillId="0" borderId="0" xfId="0" applyFont="1"/>
    <xf numFmtId="0" fontId="10" fillId="0" borderId="0" xfId="0" applyFont="1"/>
    <xf numFmtId="49" fontId="10" fillId="0" borderId="0" xfId="0" applyNumberFormat="1" applyFont="1"/>
    <xf numFmtId="0" fontId="11" fillId="0" borderId="0" xfId="0" applyFont="1"/>
    <xf numFmtId="0" fontId="4" fillId="2" borderId="0" xfId="0" applyFont="1" applyFill="1"/>
    <xf numFmtId="0" fontId="1" fillId="2" borderId="0" xfId="0" applyFont="1" applyFill="1"/>
    <xf numFmtId="0" fontId="0" fillId="2" borderId="0" xfId="0" applyFill="1"/>
    <xf numFmtId="0" fontId="10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6" fillId="2" borderId="0" xfId="0" applyFont="1" applyFill="1"/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3" borderId="2" xfId="0" applyNumberFormat="1" applyFont="1" applyFill="1" applyBorder="1"/>
    <xf numFmtId="0" fontId="1" fillId="3" borderId="3" xfId="0" applyFont="1" applyFill="1" applyBorder="1"/>
    <xf numFmtId="0" fontId="12" fillId="3" borderId="3" xfId="0" applyFont="1" applyFill="1" applyBorder="1"/>
    <xf numFmtId="0" fontId="1" fillId="3" borderId="4" xfId="0" applyFont="1" applyFill="1" applyBorder="1"/>
    <xf numFmtId="49" fontId="13" fillId="3" borderId="2" xfId="0" applyNumberFormat="1" applyFont="1" applyFill="1" applyBorder="1"/>
    <xf numFmtId="0" fontId="13" fillId="3" borderId="3" xfId="0" applyFont="1" applyFill="1" applyBorder="1"/>
    <xf numFmtId="0" fontId="2" fillId="3" borderId="3" xfId="0" applyFont="1" applyFill="1" applyBorder="1"/>
    <xf numFmtId="0" fontId="13" fillId="3" borderId="4" xfId="0" applyFont="1" applyFill="1" applyBorder="1"/>
    <xf numFmtId="49" fontId="12" fillId="3" borderId="2" xfId="0" applyNumberFormat="1" applyFont="1" applyFill="1" applyBorder="1"/>
    <xf numFmtId="0" fontId="12" fillId="3" borderId="4" xfId="0" applyFont="1" applyFill="1" applyBorder="1"/>
    <xf numFmtId="0" fontId="1" fillId="0" borderId="0" xfId="0" applyFont="1" applyFill="1" applyBorder="1" applyAlignment="1">
      <alignment horizontal="left" vertical="center"/>
    </xf>
    <xf numFmtId="168" fontId="0" fillId="0" borderId="0" xfId="0" applyNumberFormat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168" fontId="1" fillId="0" borderId="0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49" fontId="3" fillId="0" borderId="0" xfId="0" applyNumberFormat="1" applyFont="1"/>
    <xf numFmtId="168" fontId="1" fillId="3" borderId="30" xfId="0" applyNumberFormat="1" applyFont="1" applyFill="1" applyBorder="1" applyAlignment="1">
      <alignment horizontal="center" vertical="center"/>
    </xf>
    <xf numFmtId="168" fontId="1" fillId="3" borderId="3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168" fontId="0" fillId="0" borderId="0" xfId="0" applyNumberFormat="1" applyAlignment="1">
      <alignment horizontal="center"/>
    </xf>
    <xf numFmtId="168" fontId="14" fillId="0" borderId="0" xfId="0" applyNumberFormat="1" applyFont="1"/>
    <xf numFmtId="49" fontId="11" fillId="0" borderId="0" xfId="0" applyNumberFormat="1" applyFont="1"/>
    <xf numFmtId="0" fontId="11" fillId="2" borderId="0" xfId="0" applyFont="1" applyFill="1"/>
    <xf numFmtId="0" fontId="5" fillId="5" borderId="0" xfId="0" applyFont="1" applyFill="1"/>
    <xf numFmtId="0" fontId="0" fillId="0" borderId="0" xfId="0" applyAlignment="1">
      <alignment horizontal="center"/>
    </xf>
    <xf numFmtId="168" fontId="1" fillId="3" borderId="6" xfId="0" applyNumberFormat="1" applyFont="1" applyFill="1" applyBorder="1" applyAlignment="1">
      <alignment horizontal="center" vertical="center"/>
    </xf>
    <xf numFmtId="168" fontId="1" fillId="3" borderId="1" xfId="0" applyNumberFormat="1" applyFont="1" applyFill="1" applyBorder="1" applyAlignment="1">
      <alignment horizontal="center" vertical="center"/>
    </xf>
    <xf numFmtId="168" fontId="1" fillId="3" borderId="7" xfId="0" applyNumberFormat="1" applyFont="1" applyFill="1" applyBorder="1" applyAlignment="1">
      <alignment horizontal="center" vertical="center"/>
    </xf>
    <xf numFmtId="168" fontId="1" fillId="3" borderId="9" xfId="0" applyNumberFormat="1" applyFont="1" applyFill="1" applyBorder="1" applyAlignment="1">
      <alignment horizontal="center" vertical="center"/>
    </xf>
    <xf numFmtId="168" fontId="1" fillId="0" borderId="36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8" fontId="1" fillId="4" borderId="39" xfId="0" applyNumberFormat="1" applyFont="1" applyFill="1" applyBorder="1" applyAlignment="1">
      <alignment horizontal="center" vertical="center"/>
    </xf>
    <xf numFmtId="168" fontId="1" fillId="3" borderId="40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1" xfId="0" applyBorder="1" applyAlignment="1">
      <alignment horizontal="center"/>
    </xf>
    <xf numFmtId="168" fontId="1" fillId="3" borderId="11" xfId="0" applyNumberFormat="1" applyFont="1" applyFill="1" applyBorder="1" applyAlignment="1">
      <alignment horizontal="center" vertical="center"/>
    </xf>
    <xf numFmtId="168" fontId="1" fillId="3" borderId="12" xfId="0" applyNumberFormat="1" applyFont="1" applyFill="1" applyBorder="1" applyAlignment="1">
      <alignment horizontal="center" vertical="center"/>
    </xf>
    <xf numFmtId="168" fontId="1" fillId="3" borderId="14" xfId="0" applyNumberFormat="1" applyFont="1" applyFill="1" applyBorder="1" applyAlignment="1">
      <alignment horizontal="center" vertical="center"/>
    </xf>
    <xf numFmtId="168" fontId="1" fillId="3" borderId="18" xfId="0" applyNumberFormat="1" applyFont="1" applyFill="1" applyBorder="1" applyAlignment="1">
      <alignment horizontal="center" vertical="center"/>
    </xf>
    <xf numFmtId="168" fontId="1" fillId="3" borderId="19" xfId="0" applyNumberFormat="1" applyFont="1" applyFill="1" applyBorder="1" applyAlignment="1">
      <alignment horizontal="center" vertical="center"/>
    </xf>
    <xf numFmtId="168" fontId="1" fillId="3" borderId="16" xfId="0" applyNumberFormat="1" applyFont="1" applyFill="1" applyBorder="1" applyAlignment="1">
      <alignment horizontal="center" vertical="center"/>
    </xf>
    <xf numFmtId="168" fontId="1" fillId="3" borderId="17" xfId="0" applyNumberFormat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168" fontId="1" fillId="3" borderId="26" xfId="0" applyNumberFormat="1" applyFont="1" applyFill="1" applyBorder="1" applyAlignment="1">
      <alignment horizontal="center" vertical="center"/>
    </xf>
    <xf numFmtId="168" fontId="1" fillId="3" borderId="27" xfId="0" applyNumberFormat="1" applyFont="1" applyFill="1" applyBorder="1" applyAlignment="1">
      <alignment horizontal="center" vertical="center"/>
    </xf>
    <xf numFmtId="168" fontId="1" fillId="3" borderId="28" xfId="0" applyNumberFormat="1" applyFont="1" applyFill="1" applyBorder="1" applyAlignment="1">
      <alignment horizontal="center" vertical="center"/>
    </xf>
    <xf numFmtId="168" fontId="1" fillId="3" borderId="6" xfId="0" applyNumberFormat="1" applyFont="1" applyFill="1" applyBorder="1" applyAlignment="1">
      <alignment horizontal="center" vertical="center"/>
    </xf>
    <xf numFmtId="168" fontId="1" fillId="3" borderId="1" xfId="0" applyNumberFormat="1" applyFont="1" applyFill="1" applyBorder="1" applyAlignment="1">
      <alignment horizontal="center" vertical="center"/>
    </xf>
    <xf numFmtId="168" fontId="1" fillId="3" borderId="7" xfId="0" applyNumberFormat="1" applyFont="1" applyFill="1" applyBorder="1" applyAlignment="1">
      <alignment horizontal="center" vertical="center"/>
    </xf>
    <xf numFmtId="168" fontId="1" fillId="3" borderId="9" xfId="0" applyNumberFormat="1" applyFont="1" applyFill="1" applyBorder="1" applyAlignment="1">
      <alignment horizontal="center" vertical="center"/>
    </xf>
    <xf numFmtId="168" fontId="1" fillId="3" borderId="15" xfId="0" applyNumberFormat="1" applyFont="1" applyFill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168" fontId="1" fillId="3" borderId="42" xfId="0" applyNumberFormat="1" applyFont="1" applyFill="1" applyBorder="1" applyAlignment="1">
      <alignment horizontal="center" vertical="center"/>
    </xf>
    <xf numFmtId="168" fontId="1" fillId="3" borderId="43" xfId="0" applyNumberFormat="1" applyFont="1" applyFill="1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168" fontId="1" fillId="3" borderId="45" xfId="0" applyNumberFormat="1" applyFont="1" applyFill="1" applyBorder="1" applyAlignment="1">
      <alignment horizontal="center" vertical="center"/>
    </xf>
    <xf numFmtId="168" fontId="1" fillId="3" borderId="46" xfId="0" applyNumberFormat="1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1" fillId="3" borderId="48" xfId="0" applyFont="1" applyFill="1" applyBorder="1"/>
    <xf numFmtId="0" fontId="13" fillId="3" borderId="48" xfId="0" applyFont="1" applyFill="1" applyBorder="1"/>
    <xf numFmtId="0" fontId="12" fillId="3" borderId="4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sani, Robert" id="{4EFB76CC-4384-41F4-A3D1-ABB7C6C06415}" userId="S::pisani@bnl.gov::965db6cf-9e0b-4a76-8dac-042571d78c3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1" dT="2022-03-10T15:05:22.83" personId="{4EFB76CC-4384-41F4-A3D1-ABB7C6C06415}" id="{BF3B8E11-3A6D-4B0E-8C06-2046210ACEDB}">
    <text>Estimated for power to get a 1 C rise .  this is total so 3gpm each side</text>
  </threadedComment>
  <threadedComment ref="H42" dT="2022-03-10T15:05:22.83" personId="{4EFB76CC-4384-41F4-A3D1-ABB7C6C06415}" id="{34465937-435A-47D9-A30E-26191C970A4E}">
    <text>Estimated for power to get a 1 C rise .  this is total so 3gpm each side</text>
  </threadedComment>
  <threadedComment ref="H45" dT="2022-03-10T15:15:47.13" personId="{4EFB76CC-4384-41F4-A3D1-ABB7C6C06415}" id="{A7BB9240-D9D0-425F-A7DE-A22AAFA00AF6}">
    <text>I estimate 6 so this is good</text>
  </threadedComment>
  <threadedComment ref="H57" dT="2022-03-10T15:33:58.06" personId="{4EFB76CC-4384-41F4-A3D1-ABB7C6C06415}" id="{460D9E33-A6F1-4F63-9067-49430D4AEA1D}">
    <text xml:space="preserve">Getting load for the other 2 units from the MVTX. 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F735E-EBB4-43D8-AF18-711CBB614B67}">
  <dimension ref="A1:AE119"/>
  <sheetViews>
    <sheetView tabSelected="1" zoomScale="85" zoomScaleNormal="85" workbookViewId="0">
      <selection activeCell="S18" sqref="S18"/>
    </sheetView>
  </sheetViews>
  <sheetFormatPr defaultRowHeight="15" x14ac:dyDescent="0.25"/>
  <cols>
    <col min="1" max="1" width="28.28515625" style="3" bestFit="1" customWidth="1"/>
    <col min="2" max="2" width="22.140625" bestFit="1" customWidth="1"/>
    <col min="3" max="3" width="14.85546875" style="23" customWidth="1"/>
    <col min="4" max="4" width="19.42578125" customWidth="1"/>
    <col min="5" max="5" width="25.28515625" style="23" customWidth="1"/>
    <col min="6" max="6" width="10.5703125" style="23" customWidth="1"/>
    <col min="7" max="7" width="11" customWidth="1"/>
    <col min="8" max="8" width="13" customWidth="1"/>
    <col min="12" max="12" width="21.42578125" bestFit="1" customWidth="1"/>
    <col min="13" max="13" width="4.140625" bestFit="1" customWidth="1"/>
    <col min="15" max="15" width="32.42578125" bestFit="1" customWidth="1"/>
    <col min="16" max="16" width="9.5703125" bestFit="1" customWidth="1"/>
    <col min="17" max="17" width="25.85546875" customWidth="1"/>
    <col min="18" max="18" width="19" customWidth="1"/>
    <col min="19" max="19" width="23.5703125" bestFit="1" customWidth="1"/>
    <col min="20" max="21" width="8.5703125" customWidth="1"/>
    <col min="22" max="22" width="21.5703125" customWidth="1"/>
  </cols>
  <sheetData>
    <row r="1" spans="1:31" ht="48.75" customHeight="1" x14ac:dyDescent="0.25">
      <c r="A1" s="4" t="s">
        <v>0</v>
      </c>
      <c r="B1" s="1" t="s">
        <v>1</v>
      </c>
      <c r="C1" s="28" t="s">
        <v>2</v>
      </c>
      <c r="D1" s="29" t="s">
        <v>3</v>
      </c>
      <c r="E1" s="28" t="s">
        <v>4</v>
      </c>
      <c r="F1" s="28" t="s">
        <v>145</v>
      </c>
      <c r="G1" s="1" t="s">
        <v>5</v>
      </c>
      <c r="H1" s="1" t="s">
        <v>6</v>
      </c>
      <c r="I1" s="1" t="s">
        <v>7</v>
      </c>
    </row>
    <row r="2" spans="1:31" x14ac:dyDescent="0.25">
      <c r="A2" s="3" t="s">
        <v>8</v>
      </c>
      <c r="B2" t="s">
        <v>9</v>
      </c>
      <c r="C2" s="23">
        <v>2</v>
      </c>
      <c r="D2">
        <v>4</v>
      </c>
      <c r="E2" s="23">
        <f>D2*2</f>
        <v>8</v>
      </c>
      <c r="F2" s="23" t="s">
        <v>146</v>
      </c>
      <c r="G2">
        <v>68</v>
      </c>
      <c r="H2" s="41">
        <f>G2+((C2*3410)/(E2*370.2))</f>
        <v>70.302809292274446</v>
      </c>
    </row>
    <row r="3" spans="1:31" x14ac:dyDescent="0.25">
      <c r="A3" s="7" t="s">
        <v>10</v>
      </c>
      <c r="B3" s="6" t="s">
        <v>11</v>
      </c>
      <c r="C3" s="21">
        <v>2</v>
      </c>
      <c r="D3" s="6">
        <v>4</v>
      </c>
      <c r="E3" s="21">
        <f t="shared" ref="E3:E37" si="0">D3*2</f>
        <v>8</v>
      </c>
      <c r="F3" s="21" t="s">
        <v>146</v>
      </c>
      <c r="G3">
        <v>68</v>
      </c>
      <c r="H3" s="41">
        <f>G3+((C3*3410)/(E3*370.2))</f>
        <v>70.302809292274446</v>
      </c>
      <c r="I3" s="6" t="s">
        <v>12</v>
      </c>
    </row>
    <row r="4" spans="1:31" x14ac:dyDescent="0.25">
      <c r="A4" s="3" t="s">
        <v>13</v>
      </c>
      <c r="B4" t="s">
        <v>9</v>
      </c>
      <c r="C4" s="23">
        <v>2</v>
      </c>
      <c r="D4">
        <v>4</v>
      </c>
      <c r="E4" s="23">
        <f>D4*2</f>
        <v>8</v>
      </c>
      <c r="F4" s="23" t="s">
        <v>146</v>
      </c>
      <c r="G4">
        <v>68</v>
      </c>
      <c r="H4" s="41">
        <f>G4+((C4*3410)/(E4*370.2))</f>
        <v>70.302809292274446</v>
      </c>
    </row>
    <row r="5" spans="1:31" x14ac:dyDescent="0.25">
      <c r="A5" s="3" t="s">
        <v>14</v>
      </c>
      <c r="B5" t="s">
        <v>15</v>
      </c>
      <c r="C5" s="23">
        <v>1.5</v>
      </c>
      <c r="D5">
        <v>3</v>
      </c>
      <c r="E5" s="23">
        <f>D5*2</f>
        <v>6</v>
      </c>
      <c r="F5" s="23" t="s">
        <v>146</v>
      </c>
      <c r="G5">
        <v>68</v>
      </c>
      <c r="H5" s="41">
        <f>G5+((C5*3410)/(E5*370.2))</f>
        <v>70.302809292274446</v>
      </c>
    </row>
    <row r="6" spans="1:31" x14ac:dyDescent="0.25">
      <c r="A6" s="3" t="s">
        <v>16</v>
      </c>
      <c r="B6" t="s">
        <v>17</v>
      </c>
      <c r="C6" s="23">
        <v>0.85</v>
      </c>
      <c r="D6">
        <v>3</v>
      </c>
      <c r="E6" s="23">
        <f>D6*2</f>
        <v>6</v>
      </c>
      <c r="F6" s="23" t="s">
        <v>146</v>
      </c>
      <c r="G6">
        <v>68</v>
      </c>
      <c r="H6" s="41">
        <f>G6+((C6*3410)/(E6*370.2))</f>
        <v>69.304925265622188</v>
      </c>
    </row>
    <row r="7" spans="1:31" x14ac:dyDescent="0.25">
      <c r="A7" s="3" t="s">
        <v>18</v>
      </c>
      <c r="B7" t="s">
        <v>15</v>
      </c>
      <c r="C7" s="23">
        <v>1.5</v>
      </c>
      <c r="D7">
        <v>3</v>
      </c>
      <c r="E7" s="23">
        <f>D7*2</f>
        <v>6</v>
      </c>
      <c r="F7" s="23" t="s">
        <v>146</v>
      </c>
      <c r="G7">
        <v>68</v>
      </c>
      <c r="H7" s="41">
        <f>G7+((C7*3410)/(E7*370.2))</f>
        <v>70.302809292274446</v>
      </c>
    </row>
    <row r="8" spans="1:31" x14ac:dyDescent="0.25">
      <c r="A8" s="3" t="s">
        <v>19</v>
      </c>
      <c r="B8" t="s">
        <v>9</v>
      </c>
      <c r="C8" s="23">
        <v>2</v>
      </c>
      <c r="D8">
        <v>4</v>
      </c>
      <c r="E8" s="23">
        <f>D8*2</f>
        <v>8</v>
      </c>
      <c r="F8" s="23" t="s">
        <v>146</v>
      </c>
      <c r="G8">
        <v>68</v>
      </c>
      <c r="H8" s="41">
        <f>G8+((C8*3410)/(E8*370.2))</f>
        <v>70.302809292274446</v>
      </c>
      <c r="W8" s="71" t="s">
        <v>20</v>
      </c>
      <c r="X8" s="72"/>
      <c r="Y8" s="72"/>
      <c r="Z8" s="73"/>
    </row>
    <row r="9" spans="1:31" ht="15.75" thickBot="1" x14ac:dyDescent="0.3">
      <c r="A9" s="19" t="s">
        <v>21</v>
      </c>
      <c r="B9" s="18" t="s">
        <v>22</v>
      </c>
      <c r="C9" s="24">
        <v>0.2</v>
      </c>
      <c r="D9" s="18">
        <v>0</v>
      </c>
      <c r="E9" s="24">
        <f t="shared" si="0"/>
        <v>0</v>
      </c>
      <c r="F9" s="24" t="s">
        <v>146</v>
      </c>
      <c r="G9">
        <v>68</v>
      </c>
      <c r="H9" s="41" t="e">
        <f>G9+((C9*3410)/(E9*370.2))</f>
        <v>#DIV/0!</v>
      </c>
      <c r="I9" s="9" t="s">
        <v>23</v>
      </c>
      <c r="U9" s="62" t="s">
        <v>24</v>
      </c>
      <c r="V9" s="62" t="s">
        <v>25</v>
      </c>
      <c r="W9" s="92" t="s">
        <v>26</v>
      </c>
      <c r="X9" s="92"/>
      <c r="Y9" s="92" t="s">
        <v>27</v>
      </c>
      <c r="Z9" s="92"/>
      <c r="AB9" s="2" t="s">
        <v>28</v>
      </c>
      <c r="AC9" s="2"/>
      <c r="AD9" s="2" t="s">
        <v>29</v>
      </c>
      <c r="AE9" s="62"/>
    </row>
    <row r="10" spans="1:31" x14ac:dyDescent="0.25">
      <c r="A10" s="3" t="s">
        <v>30</v>
      </c>
      <c r="B10" t="s">
        <v>9</v>
      </c>
      <c r="C10" s="23">
        <v>2</v>
      </c>
      <c r="D10">
        <v>4</v>
      </c>
      <c r="E10" s="23">
        <f>D10*2</f>
        <v>8</v>
      </c>
      <c r="F10" s="23" t="s">
        <v>146</v>
      </c>
      <c r="G10">
        <v>68</v>
      </c>
      <c r="H10" s="41">
        <f>G10+((C10*3410)/(E10*370.2))</f>
        <v>70.302809292274446</v>
      </c>
      <c r="U10" s="54" t="s">
        <v>31</v>
      </c>
      <c r="V10" s="43" t="s">
        <v>32</v>
      </c>
      <c r="W10" s="87">
        <f>SUM(C2:C4)</f>
        <v>6</v>
      </c>
      <c r="X10" s="87"/>
      <c r="Y10" s="87">
        <f>SUM(E2:E4)</f>
        <v>24</v>
      </c>
      <c r="Z10" s="89"/>
      <c r="AB10" s="57">
        <f>SUM(W10,W12,W17,W18,W22,W23,W24)</f>
        <v>52.2</v>
      </c>
      <c r="AC10" s="2" t="s">
        <v>33</v>
      </c>
      <c r="AD10" s="57">
        <f>SUM(Y10,Y12,Y17,Y18,Y22,Y23,Y24)</f>
        <v>174</v>
      </c>
      <c r="AE10" s="2" t="s">
        <v>33</v>
      </c>
    </row>
    <row r="11" spans="1:31" x14ac:dyDescent="0.25">
      <c r="A11" s="3" t="s">
        <v>34</v>
      </c>
      <c r="B11" t="s">
        <v>35</v>
      </c>
      <c r="C11" s="23">
        <v>1.1000000000000001</v>
      </c>
      <c r="D11">
        <v>0</v>
      </c>
      <c r="E11" s="23">
        <f t="shared" si="0"/>
        <v>0</v>
      </c>
      <c r="F11" s="23" t="s">
        <v>146</v>
      </c>
      <c r="G11">
        <v>68</v>
      </c>
      <c r="H11" s="41" t="e">
        <f>G11+((C11*3410)/(E11*370.2))</f>
        <v>#DIV/0!</v>
      </c>
      <c r="I11" s="5" t="s">
        <v>36</v>
      </c>
      <c r="U11" s="55" t="s">
        <v>31</v>
      </c>
      <c r="V11" s="42" t="s">
        <v>37</v>
      </c>
      <c r="W11" s="88">
        <f>SUM(C41,C42,C46,C48)</f>
        <v>7.2</v>
      </c>
      <c r="X11" s="88"/>
      <c r="Y11" s="88">
        <f>SUM(E41,E42,E46,E48)</f>
        <v>19</v>
      </c>
      <c r="Z11" s="90"/>
      <c r="AB11" s="57">
        <f>SUM(W11,W13)</f>
        <v>16.649999999999999</v>
      </c>
      <c r="AC11" s="2" t="s">
        <v>38</v>
      </c>
      <c r="AD11" s="57">
        <f>SUM(Y11,Y13)</f>
        <v>39</v>
      </c>
      <c r="AE11" s="2" t="s">
        <v>38</v>
      </c>
    </row>
    <row r="12" spans="1:31" x14ac:dyDescent="0.25">
      <c r="A12" s="3" t="s">
        <v>39</v>
      </c>
      <c r="B12" t="s">
        <v>17</v>
      </c>
      <c r="C12" s="23">
        <v>0.85</v>
      </c>
      <c r="D12">
        <v>3</v>
      </c>
      <c r="E12" s="23">
        <f t="shared" ref="E12:E19" si="1">D12*2</f>
        <v>6</v>
      </c>
      <c r="F12" s="23" t="s">
        <v>146</v>
      </c>
      <c r="G12">
        <v>68</v>
      </c>
      <c r="H12" s="41">
        <f>G12+((C12*3410)/(E12*370.2))</f>
        <v>69.304925265622188</v>
      </c>
      <c r="U12" s="55" t="s">
        <v>40</v>
      </c>
      <c r="V12" s="42" t="s">
        <v>41</v>
      </c>
      <c r="W12" s="88">
        <f>SUM(C8:C10)</f>
        <v>4.2</v>
      </c>
      <c r="X12" s="88"/>
      <c r="Y12" s="88">
        <f>SUM(E8:E10)</f>
        <v>16</v>
      </c>
      <c r="Z12" s="90"/>
      <c r="AB12" s="57">
        <f>SUM(AB10:AB11)</f>
        <v>68.849999999999994</v>
      </c>
      <c r="AC12" s="2" t="s">
        <v>42</v>
      </c>
      <c r="AD12" s="57">
        <f>SUM(AD10:AD11)</f>
        <v>213</v>
      </c>
      <c r="AE12" s="2" t="s">
        <v>42</v>
      </c>
    </row>
    <row r="13" spans="1:31" ht="15.75" customHeight="1" thickBot="1" x14ac:dyDescent="0.3">
      <c r="A13" s="19" t="s">
        <v>43</v>
      </c>
      <c r="B13" s="18" t="s">
        <v>35</v>
      </c>
      <c r="C13" s="24">
        <v>1.1000000000000001</v>
      </c>
      <c r="D13" s="18">
        <v>4</v>
      </c>
      <c r="E13" s="24">
        <f t="shared" si="1"/>
        <v>8</v>
      </c>
      <c r="F13" s="24" t="s">
        <v>146</v>
      </c>
      <c r="G13">
        <v>68</v>
      </c>
      <c r="H13" s="41">
        <f>G13+((C13*3410)/(E13*370.2))</f>
        <v>69.26654511075094</v>
      </c>
      <c r="I13" s="9" t="s">
        <v>44</v>
      </c>
      <c r="Q13" s="81" t="s">
        <v>142</v>
      </c>
      <c r="R13" s="82"/>
      <c r="S13" s="83"/>
      <c r="U13" s="56" t="s">
        <v>40</v>
      </c>
      <c r="V13" s="44" t="s">
        <v>45</v>
      </c>
      <c r="W13" s="74">
        <f>SUM(C43,C44,C45,C47,C49,C50)</f>
        <v>9.4499999999999993</v>
      </c>
      <c r="X13" s="74"/>
      <c r="Y13" s="74">
        <f>SUM(E43,E44,E45,E47,E49:E50)</f>
        <v>20</v>
      </c>
      <c r="Z13" s="75"/>
    </row>
    <row r="14" spans="1:31" x14ac:dyDescent="0.25">
      <c r="A14" s="3" t="s">
        <v>46</v>
      </c>
      <c r="B14" t="s">
        <v>9</v>
      </c>
      <c r="C14" s="23">
        <v>2</v>
      </c>
      <c r="D14">
        <v>4</v>
      </c>
      <c r="E14" s="23">
        <f t="shared" si="1"/>
        <v>8</v>
      </c>
      <c r="F14" s="23" t="s">
        <v>146</v>
      </c>
      <c r="G14">
        <v>68</v>
      </c>
      <c r="H14" s="41">
        <f>G14+((C14*3410)/(E14*370.2))</f>
        <v>70.302809292274446</v>
      </c>
    </row>
    <row r="15" spans="1:31" ht="15.75" thickBot="1" x14ac:dyDescent="0.3">
      <c r="A15" s="3" t="s">
        <v>47</v>
      </c>
      <c r="B15" t="s">
        <v>48</v>
      </c>
      <c r="C15" s="23">
        <v>1.4</v>
      </c>
      <c r="D15">
        <v>3</v>
      </c>
      <c r="E15" s="23">
        <f t="shared" si="1"/>
        <v>6</v>
      </c>
      <c r="F15" s="23" t="s">
        <v>146</v>
      </c>
      <c r="G15">
        <v>68</v>
      </c>
      <c r="H15" s="41">
        <f>G15+((C15*3410)/(E15*370.2))</f>
        <v>70.149288672789481</v>
      </c>
      <c r="Q15" s="62" t="s">
        <v>49</v>
      </c>
      <c r="R15" s="62" t="s">
        <v>143</v>
      </c>
      <c r="S15" s="62" t="s">
        <v>144</v>
      </c>
      <c r="W15" s="71" t="s">
        <v>50</v>
      </c>
      <c r="X15" s="72"/>
      <c r="Y15" s="72"/>
      <c r="Z15" s="73"/>
      <c r="AB15" s="41"/>
    </row>
    <row r="16" spans="1:31" ht="15.75" thickBot="1" x14ac:dyDescent="0.3">
      <c r="A16" s="19" t="s">
        <v>51</v>
      </c>
      <c r="B16" s="18" t="s">
        <v>52</v>
      </c>
      <c r="C16" s="24">
        <v>1.7</v>
      </c>
      <c r="D16" s="18">
        <v>2</v>
      </c>
      <c r="E16" s="24">
        <f t="shared" si="1"/>
        <v>4</v>
      </c>
      <c r="F16" s="24" t="s">
        <v>146</v>
      </c>
      <c r="G16">
        <v>68</v>
      </c>
      <c r="H16" s="41">
        <f>G16+((C16*3410)/(E16*370.2))</f>
        <v>71.914775796866564</v>
      </c>
      <c r="I16" s="9" t="s">
        <v>53</v>
      </c>
      <c r="Q16" s="104" t="s">
        <v>54</v>
      </c>
      <c r="R16" s="63">
        <f>C39</f>
        <v>52.199999999999996</v>
      </c>
      <c r="S16" s="65">
        <f>E39</f>
        <v>174</v>
      </c>
      <c r="T16" s="46"/>
      <c r="U16" s="62" t="s">
        <v>24</v>
      </c>
      <c r="V16" s="62" t="s">
        <v>25</v>
      </c>
      <c r="W16" s="92" t="s">
        <v>26</v>
      </c>
      <c r="X16" s="92"/>
      <c r="Y16" s="92" t="s">
        <v>27</v>
      </c>
      <c r="Z16" s="92"/>
      <c r="AC16" s="41"/>
    </row>
    <row r="17" spans="1:26" x14ac:dyDescent="0.25">
      <c r="A17" s="19" t="s">
        <v>55</v>
      </c>
      <c r="B17" s="18" t="s">
        <v>52</v>
      </c>
      <c r="C17" s="24">
        <v>1.7</v>
      </c>
      <c r="D17" s="18">
        <v>2</v>
      </c>
      <c r="E17" s="24">
        <f t="shared" si="1"/>
        <v>4</v>
      </c>
      <c r="F17" s="24" t="s">
        <v>146</v>
      </c>
      <c r="G17">
        <v>68</v>
      </c>
      <c r="H17" s="41">
        <f>G17+((C17*3410)/(E17*370.2))</f>
        <v>71.914775796866564</v>
      </c>
      <c r="I17" s="9" t="s">
        <v>53</v>
      </c>
      <c r="Q17" s="105" t="s">
        <v>56</v>
      </c>
      <c r="R17" s="52">
        <f>C52</f>
        <v>16.649999999999999</v>
      </c>
      <c r="S17" s="53">
        <f>E52</f>
        <v>39</v>
      </c>
      <c r="T17" s="46"/>
      <c r="U17" s="93" t="s">
        <v>31</v>
      </c>
      <c r="V17" s="94" t="s">
        <v>57</v>
      </c>
      <c r="W17" s="95">
        <f>SUM(C5:C7)</f>
        <v>3.85</v>
      </c>
      <c r="X17" s="95"/>
      <c r="Y17" s="95">
        <f>SUM(E5:E7)</f>
        <v>18</v>
      </c>
      <c r="Z17" s="96"/>
    </row>
    <row r="18" spans="1:26" ht="15.75" thickBot="1" x14ac:dyDescent="0.3">
      <c r="A18" s="3" t="s">
        <v>58</v>
      </c>
      <c r="B18" t="s">
        <v>48</v>
      </c>
      <c r="C18" s="23">
        <v>1.4</v>
      </c>
      <c r="D18">
        <v>3</v>
      </c>
      <c r="E18" s="23">
        <f t="shared" si="1"/>
        <v>6</v>
      </c>
      <c r="F18" s="23" t="s">
        <v>146</v>
      </c>
      <c r="G18">
        <v>68</v>
      </c>
      <c r="H18" s="41">
        <f>G18+((C18*3410)/(E18*370.2))</f>
        <v>70.149288672789481</v>
      </c>
      <c r="Q18" s="106" t="s">
        <v>59</v>
      </c>
      <c r="R18" s="64">
        <f>C61</f>
        <v>14.05</v>
      </c>
      <c r="S18" s="66">
        <f>E61</f>
        <v>22</v>
      </c>
      <c r="T18" s="46"/>
      <c r="U18" s="97" t="s">
        <v>40</v>
      </c>
      <c r="V18" s="98" t="s">
        <v>60</v>
      </c>
      <c r="W18" s="99">
        <f>SUM(C11:C13)</f>
        <v>3.0500000000000003</v>
      </c>
      <c r="X18" s="99"/>
      <c r="Y18" s="99">
        <f>SUM(E11:E13)</f>
        <v>14</v>
      </c>
      <c r="Z18" s="100"/>
    </row>
    <row r="19" spans="1:26" x14ac:dyDescent="0.25">
      <c r="A19" s="3" t="s">
        <v>61</v>
      </c>
      <c r="B19" t="s">
        <v>9</v>
      </c>
      <c r="C19" s="23">
        <v>2</v>
      </c>
      <c r="D19">
        <v>4</v>
      </c>
      <c r="E19" s="23">
        <f t="shared" si="1"/>
        <v>8</v>
      </c>
      <c r="F19" s="23" t="s">
        <v>146</v>
      </c>
      <c r="G19">
        <v>68</v>
      </c>
      <c r="H19" s="41">
        <f>G19+((C19*3410)/(E19*370.2))</f>
        <v>70.302809292274446</v>
      </c>
      <c r="Q19" s="106" t="s">
        <v>62</v>
      </c>
      <c r="R19" s="64">
        <f>C69</f>
        <v>20</v>
      </c>
      <c r="S19" s="66">
        <f>E69</f>
        <v>30</v>
      </c>
      <c r="T19" s="46"/>
    </row>
    <row r="20" spans="1:26" ht="15.75" thickBot="1" x14ac:dyDescent="0.3">
      <c r="A20" s="19" t="s">
        <v>63</v>
      </c>
      <c r="B20" s="18" t="s">
        <v>64</v>
      </c>
      <c r="C20" s="24">
        <v>0.5</v>
      </c>
      <c r="D20" s="18">
        <v>0</v>
      </c>
      <c r="E20" s="24">
        <f t="shared" si="0"/>
        <v>0</v>
      </c>
      <c r="F20" s="24" t="s">
        <v>146</v>
      </c>
      <c r="G20">
        <v>68</v>
      </c>
      <c r="H20" s="41" t="e">
        <f>G20+((C20*3410)/(E20*370.2))</f>
        <v>#DIV/0!</v>
      </c>
      <c r="I20" s="9" t="s">
        <v>65</v>
      </c>
      <c r="Q20" s="107" t="s">
        <v>66</v>
      </c>
      <c r="R20" s="69">
        <v>0</v>
      </c>
      <c r="S20" s="70">
        <f>E71</f>
        <v>15</v>
      </c>
      <c r="T20" s="45"/>
      <c r="W20" s="71" t="s">
        <v>67</v>
      </c>
      <c r="X20" s="72"/>
      <c r="Y20" s="72"/>
      <c r="Z20" s="73"/>
    </row>
    <row r="21" spans="1:26" ht="15.75" thickBot="1" x14ac:dyDescent="0.3">
      <c r="A21" s="19" t="s">
        <v>68</v>
      </c>
      <c r="B21" s="18" t="s">
        <v>69</v>
      </c>
      <c r="C21" s="24">
        <v>0.7</v>
      </c>
      <c r="D21" s="18">
        <v>2</v>
      </c>
      <c r="E21" s="24">
        <f>D21*2</f>
        <v>4</v>
      </c>
      <c r="F21" s="24" t="s">
        <v>146</v>
      </c>
      <c r="G21">
        <v>68</v>
      </c>
      <c r="H21" s="41">
        <f>G21+((C21*3410)/(E21*370.2))</f>
        <v>69.611966504592118</v>
      </c>
      <c r="I21" s="6"/>
      <c r="Q21" s="108" t="s">
        <v>42</v>
      </c>
      <c r="R21" s="67">
        <f>SUM(R16:R20)</f>
        <v>102.89999999999999</v>
      </c>
      <c r="S21" s="68">
        <f>SUM(S16:S20)</f>
        <v>280</v>
      </c>
      <c r="U21" s="62" t="s">
        <v>24</v>
      </c>
      <c r="V21" s="62" t="s">
        <v>25</v>
      </c>
      <c r="W21" s="92" t="s">
        <v>26</v>
      </c>
      <c r="X21" s="92"/>
      <c r="Y21" s="92" t="s">
        <v>27</v>
      </c>
      <c r="Z21" s="92"/>
    </row>
    <row r="22" spans="1:26" x14ac:dyDescent="0.25">
      <c r="A22" s="19" t="s">
        <v>70</v>
      </c>
      <c r="B22" s="18" t="s">
        <v>69</v>
      </c>
      <c r="C22" s="24">
        <v>0.5</v>
      </c>
      <c r="D22" s="18">
        <v>2</v>
      </c>
      <c r="E22" s="24">
        <f>D22*2</f>
        <v>4</v>
      </c>
      <c r="F22" s="24" t="s">
        <v>146</v>
      </c>
      <c r="G22">
        <v>68</v>
      </c>
      <c r="H22" s="41">
        <f>G22+((C22*3410)/(E22*370.2))</f>
        <v>69.151404646137223</v>
      </c>
      <c r="I22" s="6"/>
      <c r="U22" s="101" t="s">
        <v>40</v>
      </c>
      <c r="V22" s="94" t="s">
        <v>71</v>
      </c>
      <c r="W22" s="79">
        <f>SUM(C29:C37)</f>
        <v>10.199999999999999</v>
      </c>
      <c r="X22" s="80"/>
      <c r="Y22" s="79">
        <f>SUM(E29:E37)</f>
        <v>36</v>
      </c>
      <c r="Z22" s="80"/>
    </row>
    <row r="23" spans="1:26" x14ac:dyDescent="0.25">
      <c r="A23" s="3" t="s">
        <v>72</v>
      </c>
      <c r="B23" t="s">
        <v>73</v>
      </c>
      <c r="C23" s="23">
        <v>1.4</v>
      </c>
      <c r="D23" s="8">
        <v>2</v>
      </c>
      <c r="E23" s="23">
        <f t="shared" si="0"/>
        <v>4</v>
      </c>
      <c r="F23" s="23" t="s">
        <v>146</v>
      </c>
      <c r="G23">
        <v>68</v>
      </c>
      <c r="H23" s="41">
        <f>G23+((C23*3410)/(E23*370.2))</f>
        <v>71.223933009184222</v>
      </c>
      <c r="Q23" s="40"/>
      <c r="U23" s="102"/>
      <c r="V23" s="49" t="s">
        <v>74</v>
      </c>
      <c r="W23" s="76">
        <f>SUM(C20:C28)</f>
        <v>14.7</v>
      </c>
      <c r="X23" s="91"/>
      <c r="Y23" s="76">
        <f>SUM(E20:E28)</f>
        <v>30</v>
      </c>
      <c r="Z23" s="91"/>
    </row>
    <row r="24" spans="1:26" ht="15.75" thickBot="1" x14ac:dyDescent="0.3">
      <c r="A24" s="3" t="s">
        <v>75</v>
      </c>
      <c r="B24" t="s">
        <v>76</v>
      </c>
      <c r="C24" s="23">
        <v>2</v>
      </c>
      <c r="D24" s="8">
        <v>3</v>
      </c>
      <c r="E24" s="23">
        <f t="shared" si="0"/>
        <v>6</v>
      </c>
      <c r="F24" s="23" t="s">
        <v>146</v>
      </c>
      <c r="G24">
        <v>68</v>
      </c>
      <c r="H24" s="41">
        <f>G24+((C24*3410)/(E24*370.2))</f>
        <v>71.070412389699257</v>
      </c>
      <c r="Q24" s="1"/>
      <c r="U24" s="103"/>
      <c r="V24" s="98" t="s">
        <v>77</v>
      </c>
      <c r="W24" s="77">
        <f>SUM(C14:C19)</f>
        <v>10.199999999999999</v>
      </c>
      <c r="X24" s="78"/>
      <c r="Y24" s="77">
        <f>SUM(E14:E19)</f>
        <v>36</v>
      </c>
      <c r="Z24" s="78"/>
    </row>
    <row r="25" spans="1:26" x14ac:dyDescent="0.25">
      <c r="A25" s="3" t="s">
        <v>78</v>
      </c>
      <c r="B25" t="s">
        <v>79</v>
      </c>
      <c r="C25" s="23">
        <v>1</v>
      </c>
      <c r="D25" s="8">
        <v>2</v>
      </c>
      <c r="E25" s="23">
        <f t="shared" si="0"/>
        <v>4</v>
      </c>
      <c r="F25" s="23" t="s">
        <v>146</v>
      </c>
      <c r="G25">
        <v>68</v>
      </c>
      <c r="H25" s="41">
        <f>G25+((C25*3410)/(E25*370.2))</f>
        <v>70.302809292274446</v>
      </c>
      <c r="R25">
        <f>R21*1.2</f>
        <v>123.47999999999999</v>
      </c>
      <c r="S25">
        <f>S21*1.2</f>
        <v>336</v>
      </c>
    </row>
    <row r="26" spans="1:26" x14ac:dyDescent="0.25">
      <c r="A26" s="7" t="s">
        <v>80</v>
      </c>
      <c r="B26" s="6" t="s">
        <v>81</v>
      </c>
      <c r="C26" s="21">
        <v>8.6</v>
      </c>
      <c r="D26" s="6">
        <v>4</v>
      </c>
      <c r="E26" s="21">
        <f t="shared" si="0"/>
        <v>8</v>
      </c>
      <c r="F26" s="21" t="s">
        <v>146</v>
      </c>
      <c r="G26">
        <v>68</v>
      </c>
      <c r="H26" s="41">
        <f>G26+((C26*3410)/(E26*370.2))</f>
        <v>77.902079956780113</v>
      </c>
      <c r="I26" s="6" t="s">
        <v>12</v>
      </c>
      <c r="W26" s="71" t="s">
        <v>82</v>
      </c>
      <c r="X26" s="72"/>
      <c r="Y26" s="72"/>
      <c r="Z26" s="73"/>
    </row>
    <row r="27" spans="1:26" ht="15.75" thickBot="1" x14ac:dyDescent="0.3">
      <c r="A27" s="3" t="s">
        <v>83</v>
      </c>
      <c r="B27" s="5" t="s">
        <v>84</v>
      </c>
      <c r="C27" s="25">
        <v>0</v>
      </c>
      <c r="D27" s="8">
        <v>0</v>
      </c>
      <c r="E27" s="23">
        <f t="shared" si="0"/>
        <v>0</v>
      </c>
      <c r="F27" s="23" t="s">
        <v>146</v>
      </c>
      <c r="G27">
        <v>68</v>
      </c>
      <c r="H27" s="41" t="e">
        <f>G27+((C27*3410)/(E27*370.2))</f>
        <v>#DIV/0!</v>
      </c>
      <c r="V27" s="62" t="s">
        <v>24</v>
      </c>
      <c r="W27" s="92" t="s">
        <v>26</v>
      </c>
      <c r="X27" s="92"/>
      <c r="Y27" s="92" t="s">
        <v>27</v>
      </c>
      <c r="Z27" s="92"/>
    </row>
    <row r="28" spans="1:26" x14ac:dyDescent="0.25">
      <c r="A28" s="3" t="s">
        <v>85</v>
      </c>
      <c r="B28" s="5" t="s">
        <v>84</v>
      </c>
      <c r="C28" s="25">
        <v>0</v>
      </c>
      <c r="D28" s="8">
        <v>0</v>
      </c>
      <c r="E28" s="23">
        <f t="shared" si="0"/>
        <v>0</v>
      </c>
      <c r="F28" s="23" t="s">
        <v>146</v>
      </c>
      <c r="G28">
        <v>68</v>
      </c>
      <c r="H28" s="41" t="e">
        <f>G28+((C28*3410)/(E28*370.2))</f>
        <v>#DIV/0!</v>
      </c>
      <c r="V28" s="47" t="s">
        <v>31</v>
      </c>
      <c r="W28" s="79">
        <f>SUM(W10:X11,W17)</f>
        <v>17.05</v>
      </c>
      <c r="X28" s="80"/>
      <c r="Y28" s="79">
        <f>SUM(Y10:Z11,Y17)</f>
        <v>61</v>
      </c>
      <c r="Z28" s="80"/>
    </row>
    <row r="29" spans="1:26" ht="15.75" thickBot="1" x14ac:dyDescent="0.3">
      <c r="A29" s="3" t="s">
        <v>86</v>
      </c>
      <c r="B29" t="s">
        <v>9</v>
      </c>
      <c r="C29" s="23">
        <v>2</v>
      </c>
      <c r="D29" s="8">
        <v>4</v>
      </c>
      <c r="E29" s="23">
        <f t="shared" si="0"/>
        <v>8</v>
      </c>
      <c r="F29" s="23" t="s">
        <v>146</v>
      </c>
      <c r="G29">
        <v>68</v>
      </c>
      <c r="H29" s="41">
        <f>G29+((C29*3410)/(E29*370.2))</f>
        <v>70.302809292274446</v>
      </c>
      <c r="V29" s="48" t="s">
        <v>40</v>
      </c>
      <c r="W29" s="77">
        <f>SUM(W12:X13,W18,W22:X24)</f>
        <v>51.8</v>
      </c>
      <c r="X29" s="78"/>
      <c r="Y29" s="77">
        <f>SUM(Y12:Z13,Y18,Y22:Z24)</f>
        <v>152</v>
      </c>
      <c r="Z29" s="78"/>
    </row>
    <row r="30" spans="1:26" ht="15.75" thickBot="1" x14ac:dyDescent="0.3">
      <c r="A30" s="3" t="s">
        <v>87</v>
      </c>
      <c r="B30" t="s">
        <v>48</v>
      </c>
      <c r="C30" s="23">
        <v>1.4</v>
      </c>
      <c r="D30" s="8">
        <v>3</v>
      </c>
      <c r="E30" s="23">
        <f t="shared" si="0"/>
        <v>6</v>
      </c>
      <c r="F30" s="23" t="s">
        <v>146</v>
      </c>
      <c r="G30">
        <v>68</v>
      </c>
      <c r="H30" s="41">
        <f>G30+((C30*3410)/(E30*370.2))</f>
        <v>70.149288672789481</v>
      </c>
    </row>
    <row r="31" spans="1:26" ht="15.75" thickBot="1" x14ac:dyDescent="0.3">
      <c r="A31" s="19" t="s">
        <v>88</v>
      </c>
      <c r="B31" s="18" t="s">
        <v>52</v>
      </c>
      <c r="C31" s="24">
        <v>1.7</v>
      </c>
      <c r="D31" s="18">
        <v>2</v>
      </c>
      <c r="E31" s="24">
        <f t="shared" si="0"/>
        <v>4</v>
      </c>
      <c r="F31" s="24" t="s">
        <v>146</v>
      </c>
      <c r="G31">
        <v>68</v>
      </c>
      <c r="H31" s="41">
        <f>G31+((C31*3410)/(E31*370.2))</f>
        <v>71.914775796866564</v>
      </c>
      <c r="I31" s="9" t="s">
        <v>53</v>
      </c>
      <c r="V31" s="50" t="s">
        <v>42</v>
      </c>
      <c r="W31" s="84">
        <f>SUM(W28:X29)</f>
        <v>68.849999999999994</v>
      </c>
      <c r="X31" s="85"/>
      <c r="Y31" s="84">
        <f>SUM(Y28:Z29)</f>
        <v>213</v>
      </c>
      <c r="Z31" s="86"/>
    </row>
    <row r="32" spans="1:26" x14ac:dyDescent="0.25">
      <c r="A32" s="19" t="s">
        <v>89</v>
      </c>
      <c r="B32" s="18" t="s">
        <v>52</v>
      </c>
      <c r="C32" s="24">
        <v>1.7</v>
      </c>
      <c r="D32" s="18">
        <v>2</v>
      </c>
      <c r="E32" s="24">
        <f t="shared" si="0"/>
        <v>4</v>
      </c>
      <c r="F32" s="24" t="s">
        <v>146</v>
      </c>
      <c r="G32">
        <v>68</v>
      </c>
      <c r="H32" s="41">
        <f>G32+((C32*3410)/(E32*370.2))</f>
        <v>71.914775796866564</v>
      </c>
      <c r="I32" s="9" t="s">
        <v>53</v>
      </c>
    </row>
    <row r="33" spans="1:9" x14ac:dyDescent="0.25">
      <c r="A33" s="3" t="s">
        <v>90</v>
      </c>
      <c r="B33" s="5" t="s">
        <v>84</v>
      </c>
      <c r="C33" s="25">
        <v>0</v>
      </c>
      <c r="D33" s="8">
        <v>0</v>
      </c>
      <c r="E33" s="23">
        <f t="shared" si="0"/>
        <v>0</v>
      </c>
      <c r="F33" s="23" t="s">
        <v>146</v>
      </c>
      <c r="G33">
        <v>68</v>
      </c>
      <c r="H33" s="41" t="e">
        <f>G33+((C33*3410)/(E33*370.2))</f>
        <v>#DIV/0!</v>
      </c>
    </row>
    <row r="34" spans="1:9" x14ac:dyDescent="0.25">
      <c r="A34" s="3" t="s">
        <v>91</v>
      </c>
      <c r="B34" s="5" t="s">
        <v>84</v>
      </c>
      <c r="C34" s="25">
        <v>0</v>
      </c>
      <c r="D34" s="8">
        <v>0</v>
      </c>
      <c r="E34" s="23">
        <f t="shared" si="0"/>
        <v>0</v>
      </c>
      <c r="F34" s="23" t="s">
        <v>146</v>
      </c>
      <c r="G34">
        <v>68</v>
      </c>
      <c r="H34" s="41" t="e">
        <f>G34+((C34*3410)/(E34*370.2))</f>
        <v>#DIV/0!</v>
      </c>
    </row>
    <row r="35" spans="1:9" x14ac:dyDescent="0.25">
      <c r="A35" s="3" t="s">
        <v>92</v>
      </c>
      <c r="B35" s="5" t="s">
        <v>84</v>
      </c>
      <c r="C35" s="25">
        <v>0</v>
      </c>
      <c r="D35" s="8">
        <v>0</v>
      </c>
      <c r="E35" s="23">
        <f t="shared" si="0"/>
        <v>0</v>
      </c>
      <c r="F35" s="23" t="s">
        <v>146</v>
      </c>
      <c r="G35">
        <v>68</v>
      </c>
      <c r="H35" s="41" t="e">
        <f>G35+((C35*3410)/(E35*370.2))</f>
        <v>#DIV/0!</v>
      </c>
    </row>
    <row r="36" spans="1:9" x14ac:dyDescent="0.25">
      <c r="A36" s="3" t="s">
        <v>93</v>
      </c>
      <c r="B36" t="s">
        <v>48</v>
      </c>
      <c r="C36" s="23">
        <v>1.4</v>
      </c>
      <c r="D36" s="8">
        <v>3</v>
      </c>
      <c r="E36" s="23">
        <f t="shared" si="0"/>
        <v>6</v>
      </c>
      <c r="F36" s="23" t="s">
        <v>146</v>
      </c>
      <c r="G36">
        <v>68</v>
      </c>
      <c r="H36" s="41">
        <f>G36+((C36*3410)/(E36*370.2))</f>
        <v>70.149288672789481</v>
      </c>
    </row>
    <row r="37" spans="1:9" x14ac:dyDescent="0.25">
      <c r="A37" s="3" t="s">
        <v>94</v>
      </c>
      <c r="B37" t="s">
        <v>9</v>
      </c>
      <c r="C37" s="23">
        <v>2</v>
      </c>
      <c r="D37" s="8">
        <v>4</v>
      </c>
      <c r="E37" s="23">
        <f t="shared" si="0"/>
        <v>8</v>
      </c>
      <c r="F37" s="23" t="s">
        <v>146</v>
      </c>
      <c r="G37">
        <v>68</v>
      </c>
      <c r="H37" s="41">
        <f>G37+((C37*3410)/(E37*370.2))</f>
        <v>70.302809292274446</v>
      </c>
    </row>
    <row r="38" spans="1:9" ht="15.75" thickBot="1" x14ac:dyDescent="0.3">
      <c r="D38" s="8"/>
      <c r="H38" s="41"/>
    </row>
    <row r="39" spans="1:9" ht="15.75" thickBot="1" x14ac:dyDescent="0.3">
      <c r="A39" s="30" t="s">
        <v>95</v>
      </c>
      <c r="B39" s="31"/>
      <c r="C39" s="31">
        <f>SUM(C2:C37)</f>
        <v>52.199999999999996</v>
      </c>
      <c r="D39" s="32" t="s">
        <v>96</v>
      </c>
      <c r="E39" s="31">
        <f>SUM(E2:E37)</f>
        <v>174</v>
      </c>
      <c r="F39" s="109"/>
      <c r="G39" s="33" t="s">
        <v>97</v>
      </c>
      <c r="H39" s="41"/>
    </row>
    <row r="40" spans="1:9" x14ac:dyDescent="0.25">
      <c r="H40" s="41"/>
    </row>
    <row r="41" spans="1:9" x14ac:dyDescent="0.25">
      <c r="A41" s="20" t="s">
        <v>98</v>
      </c>
      <c r="B41" s="20" t="s">
        <v>38</v>
      </c>
      <c r="C41" s="10">
        <v>0.6</v>
      </c>
      <c r="D41" s="20"/>
      <c r="E41" s="26">
        <v>3</v>
      </c>
      <c r="F41" s="26"/>
      <c r="G41" s="9">
        <v>68</v>
      </c>
      <c r="H41" s="41">
        <f>G41+((C41*3410)/(E41*370.2))</f>
        <v>69.842247433819551</v>
      </c>
      <c r="I41" s="61" t="s">
        <v>99</v>
      </c>
    </row>
    <row r="42" spans="1:9" x14ac:dyDescent="0.25">
      <c r="A42" s="20" t="s">
        <v>100</v>
      </c>
      <c r="B42" s="20" t="s">
        <v>38</v>
      </c>
      <c r="C42" s="10">
        <v>0.6</v>
      </c>
      <c r="D42" s="20"/>
      <c r="E42" s="26">
        <v>3</v>
      </c>
      <c r="F42" s="26"/>
      <c r="G42" s="9">
        <v>68</v>
      </c>
      <c r="H42" s="41">
        <f>G42+((C42*3410)/(E42*370.2))</f>
        <v>69.842247433819551</v>
      </c>
      <c r="I42" s="61" t="s">
        <v>99</v>
      </c>
    </row>
    <row r="43" spans="1:9" x14ac:dyDescent="0.25">
      <c r="A43" s="3" t="s">
        <v>101</v>
      </c>
      <c r="B43" t="s">
        <v>38</v>
      </c>
      <c r="C43" s="26">
        <v>1.6</v>
      </c>
      <c r="E43" s="26">
        <v>3</v>
      </c>
      <c r="F43" s="26"/>
      <c r="G43" s="9">
        <v>68</v>
      </c>
      <c r="H43" s="41">
        <f>G43+((C43*3410)/(E43*370.2))</f>
        <v>72.912659823518823</v>
      </c>
      <c r="I43" t="s">
        <v>102</v>
      </c>
    </row>
    <row r="44" spans="1:9" x14ac:dyDescent="0.25">
      <c r="A44" s="3" t="s">
        <v>103</v>
      </c>
      <c r="B44" t="s">
        <v>38</v>
      </c>
      <c r="C44" s="26">
        <v>1.6</v>
      </c>
      <c r="E44" s="26">
        <v>3</v>
      </c>
      <c r="F44" s="26"/>
      <c r="G44" s="9">
        <v>68</v>
      </c>
      <c r="H44" s="41">
        <f>G44+((C44*3410)/(E44*370.2))</f>
        <v>72.912659823518823</v>
      </c>
      <c r="I44" t="s">
        <v>102</v>
      </c>
    </row>
    <row r="45" spans="1:9" x14ac:dyDescent="0.25">
      <c r="A45" s="7" t="s">
        <v>104</v>
      </c>
      <c r="B45" s="6" t="s">
        <v>38</v>
      </c>
      <c r="C45" s="10">
        <v>3</v>
      </c>
      <c r="E45" s="21">
        <v>6.5</v>
      </c>
      <c r="F45" s="21"/>
      <c r="G45" s="9">
        <v>68</v>
      </c>
      <c r="H45" s="41">
        <f>G45+((C45*3410)/(E45*370.2))</f>
        <v>72.251340231891291</v>
      </c>
      <c r="I45" s="6" t="s">
        <v>105</v>
      </c>
    </row>
    <row r="46" spans="1:9" x14ac:dyDescent="0.25">
      <c r="A46" s="7" t="s">
        <v>106</v>
      </c>
      <c r="B46" s="6" t="s">
        <v>38</v>
      </c>
      <c r="C46" s="10">
        <v>3</v>
      </c>
      <c r="E46" s="21">
        <v>6.5</v>
      </c>
      <c r="F46" s="21"/>
      <c r="G46" s="9">
        <v>68</v>
      </c>
      <c r="H46" s="41">
        <f>G46+((C46*3410)/(E46*370.2))</f>
        <v>72.251340231891291</v>
      </c>
      <c r="I46" s="6" t="s">
        <v>105</v>
      </c>
    </row>
    <row r="47" spans="1:9" x14ac:dyDescent="0.25">
      <c r="A47" s="7" t="s">
        <v>107</v>
      </c>
      <c r="B47" s="6" t="s">
        <v>38</v>
      </c>
      <c r="C47" s="10">
        <v>3</v>
      </c>
      <c r="E47" s="21">
        <v>6.5</v>
      </c>
      <c r="F47" s="21"/>
      <c r="G47" s="9">
        <v>68</v>
      </c>
      <c r="H47" s="41">
        <f>G47+((C47*3410)/(E47*370.2))</f>
        <v>72.251340231891291</v>
      </c>
      <c r="I47" s="6" t="s">
        <v>105</v>
      </c>
    </row>
    <row r="48" spans="1:9" x14ac:dyDescent="0.25">
      <c r="A48" s="7" t="s">
        <v>108</v>
      </c>
      <c r="B48" s="6" t="s">
        <v>38</v>
      </c>
      <c r="C48" s="10">
        <v>3</v>
      </c>
      <c r="E48" s="21">
        <v>6.5</v>
      </c>
      <c r="F48" s="21"/>
      <c r="G48" s="9">
        <v>68</v>
      </c>
      <c r="H48" s="41">
        <f>G48+((C48*3410)/(E48*370.2))</f>
        <v>72.251340231891291</v>
      </c>
      <c r="I48" s="6" t="s">
        <v>105</v>
      </c>
    </row>
    <row r="49" spans="1:9" x14ac:dyDescent="0.25">
      <c r="A49" s="14" t="s">
        <v>109</v>
      </c>
      <c r="B49" s="9" t="s">
        <v>38</v>
      </c>
      <c r="C49" s="10">
        <v>0.125</v>
      </c>
      <c r="D49" s="11"/>
      <c r="E49" s="10">
        <v>0.5</v>
      </c>
      <c r="F49" s="10"/>
      <c r="G49" s="9">
        <v>68</v>
      </c>
      <c r="H49" s="41">
        <f>G49+((C49*3410)/(E49*370.2))</f>
        <v>70.302809292274446</v>
      </c>
      <c r="I49" s="9" t="s">
        <v>110</v>
      </c>
    </row>
    <row r="50" spans="1:9" x14ac:dyDescent="0.25">
      <c r="A50" s="14" t="s">
        <v>111</v>
      </c>
      <c r="B50" s="9" t="s">
        <v>38</v>
      </c>
      <c r="C50" s="10">
        <v>0.125</v>
      </c>
      <c r="D50" s="11"/>
      <c r="E50" s="10">
        <v>0.5</v>
      </c>
      <c r="F50" s="10"/>
      <c r="G50" s="9">
        <v>68</v>
      </c>
      <c r="H50" s="41">
        <f>G50+((C50*3410)/(E50*370.2))</f>
        <v>70.302809292274446</v>
      </c>
      <c r="I50" s="9"/>
    </row>
    <row r="51" spans="1:9" ht="15.75" thickBot="1" x14ac:dyDescent="0.3">
      <c r="A51" s="14"/>
      <c r="B51" s="9"/>
      <c r="C51" s="10"/>
      <c r="D51" s="11"/>
      <c r="E51" s="10"/>
      <c r="F51" s="10"/>
      <c r="G51" s="9"/>
      <c r="H51" s="41"/>
      <c r="I51" s="9"/>
    </row>
    <row r="52" spans="1:9" ht="15.75" thickBot="1" x14ac:dyDescent="0.3">
      <c r="A52" s="34" t="s">
        <v>112</v>
      </c>
      <c r="B52" s="35"/>
      <c r="C52" s="35">
        <f>SUM(C41:C50)</f>
        <v>16.649999999999999</v>
      </c>
      <c r="D52" s="36" t="s">
        <v>113</v>
      </c>
      <c r="E52" s="35">
        <f>SUM(E41:E50)</f>
        <v>39</v>
      </c>
      <c r="F52" s="110"/>
      <c r="G52" s="37" t="s">
        <v>97</v>
      </c>
      <c r="H52" s="41"/>
      <c r="I52" s="9"/>
    </row>
    <row r="53" spans="1:9" x14ac:dyDescent="0.25">
      <c r="A53" s="14"/>
      <c r="B53" s="9"/>
      <c r="C53" s="10"/>
      <c r="D53" s="11"/>
      <c r="E53" s="10"/>
      <c r="F53" s="10"/>
      <c r="G53" s="9"/>
      <c r="H53" s="41"/>
      <c r="I53" s="9"/>
    </row>
    <row r="54" spans="1:9" x14ac:dyDescent="0.25">
      <c r="A54" s="3" t="s">
        <v>114</v>
      </c>
      <c r="B54" s="11" t="s">
        <v>115</v>
      </c>
      <c r="C54" s="26">
        <v>12</v>
      </c>
      <c r="E54" s="26">
        <v>15</v>
      </c>
      <c r="F54" s="26"/>
      <c r="G54" s="12">
        <v>68</v>
      </c>
      <c r="H54" s="41">
        <f>G54+((C54*3410)/(E54*370.2))</f>
        <v>75.368989735278234</v>
      </c>
      <c r="I54" s="5" t="s">
        <v>116</v>
      </c>
    </row>
    <row r="55" spans="1:9" x14ac:dyDescent="0.25">
      <c r="A55" s="3" t="s">
        <v>117</v>
      </c>
      <c r="B55" s="11" t="s">
        <v>118</v>
      </c>
      <c r="C55" s="26">
        <v>1</v>
      </c>
      <c r="E55" s="26">
        <v>2</v>
      </c>
      <c r="F55" s="26"/>
      <c r="G55" s="12">
        <v>68</v>
      </c>
      <c r="H55" s="41">
        <f>G55+((C55*3410)/(E55*370.2))</f>
        <v>72.605618584548893</v>
      </c>
      <c r="I55" s="5" t="s">
        <v>119</v>
      </c>
    </row>
    <row r="56" spans="1:9" x14ac:dyDescent="0.25">
      <c r="A56" s="3" t="s">
        <v>120</v>
      </c>
      <c r="B56" s="11" t="s">
        <v>121</v>
      </c>
      <c r="C56" s="22"/>
      <c r="E56" s="23">
        <v>0</v>
      </c>
      <c r="G56" s="12">
        <v>68</v>
      </c>
      <c r="H56" s="41" t="e">
        <f>G56+((C56*3410)/(E56*370.2))</f>
        <v>#DIV/0!</v>
      </c>
      <c r="I56" s="5" t="s">
        <v>116</v>
      </c>
    </row>
    <row r="57" spans="1:9" x14ac:dyDescent="0.25">
      <c r="A57" s="13" t="s">
        <v>122</v>
      </c>
      <c r="B57" s="11" t="s">
        <v>123</v>
      </c>
      <c r="C57" s="26">
        <v>0.25</v>
      </c>
      <c r="E57" s="26">
        <v>1</v>
      </c>
      <c r="F57" s="26"/>
      <c r="G57" s="12">
        <v>68</v>
      </c>
      <c r="H57" s="41">
        <f>G57+((C57*3410)/(E57*370.2))</f>
        <v>70.302809292274446</v>
      </c>
      <c r="I57" s="5"/>
    </row>
    <row r="58" spans="1:9" x14ac:dyDescent="0.25">
      <c r="A58" s="13" t="s">
        <v>124</v>
      </c>
      <c r="B58" s="11" t="s">
        <v>125</v>
      </c>
      <c r="C58" s="26">
        <v>0.4</v>
      </c>
      <c r="E58" s="26">
        <v>2</v>
      </c>
      <c r="F58" s="26"/>
      <c r="G58" s="12">
        <v>68</v>
      </c>
      <c r="H58" s="41">
        <f>G58+((C58*3410)/(E58*370.2))</f>
        <v>69.842247433819551</v>
      </c>
      <c r="I58" s="5" t="s">
        <v>126</v>
      </c>
    </row>
    <row r="59" spans="1:9" x14ac:dyDescent="0.25">
      <c r="A59" s="13" t="s">
        <v>127</v>
      </c>
      <c r="B59" s="11" t="s">
        <v>128</v>
      </c>
      <c r="C59" s="26">
        <v>0.4</v>
      </c>
      <c r="E59" s="26">
        <v>2</v>
      </c>
      <c r="F59" s="26"/>
      <c r="G59" s="12">
        <v>68</v>
      </c>
      <c r="H59" s="41">
        <f>G59+((C59*3410)/(E59*370.2))</f>
        <v>69.842247433819551</v>
      </c>
      <c r="I59" s="5"/>
    </row>
    <row r="60" spans="1:9" ht="15.75" thickBot="1" x14ac:dyDescent="0.3">
      <c r="A60" s="13"/>
      <c r="B60" s="11"/>
      <c r="C60" s="26"/>
      <c r="E60" s="27"/>
      <c r="F60" s="27"/>
      <c r="G60" s="11"/>
      <c r="H60" s="41"/>
      <c r="I60" s="5"/>
    </row>
    <row r="61" spans="1:9" ht="15.75" thickBot="1" x14ac:dyDescent="0.3">
      <c r="A61" s="38" t="s">
        <v>129</v>
      </c>
      <c r="B61" s="32"/>
      <c r="C61" s="32">
        <f>SUM(C54:C59)</f>
        <v>14.05</v>
      </c>
      <c r="D61" s="32" t="s">
        <v>113</v>
      </c>
      <c r="E61" s="32">
        <f>SUM(E54:E59)</f>
        <v>22</v>
      </c>
      <c r="F61" s="111"/>
      <c r="G61" s="39" t="s">
        <v>97</v>
      </c>
      <c r="H61" s="41"/>
      <c r="I61" s="5"/>
    </row>
    <row r="62" spans="1:9" x14ac:dyDescent="0.25">
      <c r="H62" s="41"/>
    </row>
    <row r="63" spans="1:9" x14ac:dyDescent="0.25">
      <c r="A63" s="59" t="s">
        <v>130</v>
      </c>
      <c r="B63" s="20" t="s">
        <v>131</v>
      </c>
      <c r="C63" s="60"/>
      <c r="D63" s="20">
        <v>0</v>
      </c>
      <c r="E63" s="60">
        <f>D63*2</f>
        <v>0</v>
      </c>
      <c r="F63" s="60"/>
      <c r="G63" s="20">
        <v>68</v>
      </c>
      <c r="H63" s="41" t="e">
        <f>G63+((C63*3410)/(E63*370.2))</f>
        <v>#DIV/0!</v>
      </c>
      <c r="I63" s="6" t="s">
        <v>132</v>
      </c>
    </row>
    <row r="64" spans="1:9" x14ac:dyDescent="0.25">
      <c r="A64" s="59" t="s">
        <v>133</v>
      </c>
      <c r="B64" s="20" t="s">
        <v>131</v>
      </c>
      <c r="C64" s="60">
        <v>6</v>
      </c>
      <c r="D64" s="20">
        <v>3</v>
      </c>
      <c r="E64" s="60">
        <f t="shared" ref="E64:E67" si="2">D64*2</f>
        <v>6</v>
      </c>
      <c r="F64" s="60"/>
      <c r="G64" s="20">
        <v>68</v>
      </c>
      <c r="H64" s="41">
        <f>G64+((C64*3410)/(E64*370.2))</f>
        <v>77.211237169097785</v>
      </c>
      <c r="I64" s="6" t="s">
        <v>134</v>
      </c>
    </row>
    <row r="65" spans="1:15" x14ac:dyDescent="0.25">
      <c r="A65" s="59" t="s">
        <v>135</v>
      </c>
      <c r="B65" s="20" t="s">
        <v>131</v>
      </c>
      <c r="C65" s="60">
        <v>6</v>
      </c>
      <c r="D65" s="20">
        <v>4</v>
      </c>
      <c r="E65" s="60">
        <f t="shared" si="2"/>
        <v>8</v>
      </c>
      <c r="F65" s="60"/>
      <c r="G65" s="20">
        <v>68</v>
      </c>
      <c r="H65" s="41">
        <f>G65+((C65*3410)/(E65*370.2))</f>
        <v>74.908427876823339</v>
      </c>
      <c r="I65" s="6" t="s">
        <v>134</v>
      </c>
    </row>
    <row r="66" spans="1:15" x14ac:dyDescent="0.25">
      <c r="A66" s="59" t="s">
        <v>136</v>
      </c>
      <c r="B66" s="20" t="s">
        <v>131</v>
      </c>
      <c r="C66" s="60">
        <v>6</v>
      </c>
      <c r="D66" s="20">
        <v>4</v>
      </c>
      <c r="E66" s="60">
        <f t="shared" si="2"/>
        <v>8</v>
      </c>
      <c r="F66" s="60"/>
      <c r="G66" s="20">
        <v>68</v>
      </c>
      <c r="H66" s="41">
        <f>G66+((C66*3410)/(E66*370.2))</f>
        <v>74.908427876823339</v>
      </c>
      <c r="I66" s="6" t="s">
        <v>134</v>
      </c>
    </row>
    <row r="67" spans="1:15" x14ac:dyDescent="0.25">
      <c r="A67" s="7" t="s">
        <v>137</v>
      </c>
      <c r="B67" s="6" t="s">
        <v>138</v>
      </c>
      <c r="C67" s="21">
        <v>2</v>
      </c>
      <c r="D67" s="6">
        <v>4</v>
      </c>
      <c r="E67" s="21">
        <f t="shared" si="2"/>
        <v>8</v>
      </c>
      <c r="F67" s="21"/>
      <c r="G67" s="6">
        <v>68</v>
      </c>
      <c r="H67" s="58">
        <f>G67+((C67*3410)/(E67*370.2))</f>
        <v>70.302809292274446</v>
      </c>
      <c r="I67" s="6" t="s">
        <v>139</v>
      </c>
    </row>
    <row r="68" spans="1:15" ht="15.75" thickBot="1" x14ac:dyDescent="0.3">
      <c r="H68" s="41"/>
      <c r="I68" s="6"/>
    </row>
    <row r="69" spans="1:15" ht="15.75" thickBot="1" x14ac:dyDescent="0.3">
      <c r="A69" s="38" t="s">
        <v>131</v>
      </c>
      <c r="B69" s="32"/>
      <c r="C69" s="32">
        <f>SUM(C63:C67)</f>
        <v>20</v>
      </c>
      <c r="D69" s="32" t="s">
        <v>113</v>
      </c>
      <c r="E69" s="32">
        <f>SUM(E63:E67)</f>
        <v>30</v>
      </c>
      <c r="F69" s="111"/>
      <c r="G69" s="37" t="s">
        <v>97</v>
      </c>
      <c r="H69" s="41"/>
    </row>
    <row r="70" spans="1:15" x14ac:dyDescent="0.25">
      <c r="A70" s="15"/>
      <c r="C70"/>
      <c r="E70"/>
      <c r="F70"/>
      <c r="G70" s="17"/>
      <c r="H70" s="41"/>
      <c r="I70" s="17"/>
      <c r="J70" s="16"/>
      <c r="K70" s="16"/>
      <c r="L70" s="16"/>
      <c r="M70" s="16"/>
      <c r="N70" s="16"/>
      <c r="O70" s="16"/>
    </row>
    <row r="71" spans="1:15" ht="15.75" thickBot="1" x14ac:dyDescent="0.3">
      <c r="A71" s="51" t="s">
        <v>140</v>
      </c>
      <c r="B71" t="s">
        <v>131</v>
      </c>
      <c r="C71">
        <v>35</v>
      </c>
      <c r="E71">
        <v>15</v>
      </c>
      <c r="F71"/>
      <c r="G71">
        <v>68</v>
      </c>
      <c r="H71" s="41">
        <f>G71+((C71*3410)/(E71*370.2))</f>
        <v>89.492886727894827</v>
      </c>
      <c r="I71" s="17"/>
      <c r="J71" s="16"/>
      <c r="K71" s="16"/>
      <c r="L71" s="16"/>
      <c r="M71" s="16"/>
      <c r="N71" s="16"/>
      <c r="O71" s="16"/>
    </row>
    <row r="72" spans="1:15" ht="15.75" thickBot="1" x14ac:dyDescent="0.3">
      <c r="A72" s="38" t="s">
        <v>141</v>
      </c>
      <c r="B72" s="32"/>
      <c r="C72" s="32">
        <f>SUM(C71)</f>
        <v>35</v>
      </c>
      <c r="D72" s="32" t="s">
        <v>113</v>
      </c>
      <c r="E72" s="32">
        <f>SUM(E71)</f>
        <v>15</v>
      </c>
      <c r="F72" s="111"/>
      <c r="G72" s="37" t="s">
        <v>97</v>
      </c>
    </row>
    <row r="73" spans="1:15" x14ac:dyDescent="0.25">
      <c r="C73"/>
      <c r="E73"/>
      <c r="F73"/>
    </row>
    <row r="74" spans="1:15" x14ac:dyDescent="0.25">
      <c r="C74"/>
      <c r="E74"/>
      <c r="F74"/>
    </row>
    <row r="75" spans="1:15" x14ac:dyDescent="0.25">
      <c r="C75"/>
      <c r="E75"/>
      <c r="F75"/>
    </row>
    <row r="76" spans="1:15" x14ac:dyDescent="0.25">
      <c r="C76"/>
      <c r="E76"/>
      <c r="F76"/>
    </row>
    <row r="77" spans="1:15" x14ac:dyDescent="0.25">
      <c r="C77"/>
      <c r="E77"/>
      <c r="F77"/>
    </row>
    <row r="78" spans="1:15" x14ac:dyDescent="0.25">
      <c r="C78"/>
      <c r="E78"/>
      <c r="F78"/>
    </row>
    <row r="79" spans="1:15" x14ac:dyDescent="0.25">
      <c r="C79"/>
      <c r="E79"/>
      <c r="F79"/>
    </row>
    <row r="80" spans="1:15" x14ac:dyDescent="0.25">
      <c r="C80"/>
      <c r="E80"/>
      <c r="F80"/>
    </row>
    <row r="81" spans="3:6" x14ac:dyDescent="0.25">
      <c r="C81"/>
      <c r="E81"/>
      <c r="F81"/>
    </row>
    <row r="82" spans="3:6" x14ac:dyDescent="0.25">
      <c r="C82"/>
      <c r="E82"/>
      <c r="F82"/>
    </row>
    <row r="83" spans="3:6" x14ac:dyDescent="0.25">
      <c r="C83"/>
      <c r="E83"/>
      <c r="F83"/>
    </row>
    <row r="84" spans="3:6" x14ac:dyDescent="0.25">
      <c r="C84"/>
      <c r="E84"/>
      <c r="F84"/>
    </row>
    <row r="85" spans="3:6" x14ac:dyDescent="0.25">
      <c r="C85"/>
      <c r="E85"/>
      <c r="F85"/>
    </row>
    <row r="86" spans="3:6" x14ac:dyDescent="0.25">
      <c r="C86"/>
      <c r="E86"/>
      <c r="F86"/>
    </row>
    <row r="87" spans="3:6" x14ac:dyDescent="0.25">
      <c r="C87"/>
      <c r="E87"/>
      <c r="F87"/>
    </row>
    <row r="88" spans="3:6" x14ac:dyDescent="0.25">
      <c r="C88"/>
      <c r="E88"/>
      <c r="F88"/>
    </row>
    <row r="89" spans="3:6" x14ac:dyDescent="0.25">
      <c r="C89"/>
      <c r="E89"/>
      <c r="F89"/>
    </row>
    <row r="90" spans="3:6" x14ac:dyDescent="0.25">
      <c r="C90"/>
      <c r="E90"/>
      <c r="F90"/>
    </row>
    <row r="91" spans="3:6" x14ac:dyDescent="0.25">
      <c r="C91"/>
      <c r="E91"/>
      <c r="F91"/>
    </row>
    <row r="92" spans="3:6" x14ac:dyDescent="0.25">
      <c r="C92"/>
      <c r="E92"/>
      <c r="F92"/>
    </row>
    <row r="93" spans="3:6" x14ac:dyDescent="0.25">
      <c r="C93"/>
      <c r="E93"/>
      <c r="F93"/>
    </row>
    <row r="94" spans="3:6" x14ac:dyDescent="0.25">
      <c r="C94"/>
      <c r="E94"/>
      <c r="F94"/>
    </row>
    <row r="95" spans="3:6" x14ac:dyDescent="0.25">
      <c r="C95"/>
      <c r="E95"/>
      <c r="F95"/>
    </row>
    <row r="96" spans="3:6" x14ac:dyDescent="0.25">
      <c r="C96"/>
      <c r="E96"/>
      <c r="F96"/>
    </row>
    <row r="97" spans="3:6" x14ac:dyDescent="0.25">
      <c r="C97"/>
      <c r="E97"/>
      <c r="F97"/>
    </row>
    <row r="98" spans="3:6" x14ac:dyDescent="0.25">
      <c r="C98"/>
      <c r="E98"/>
      <c r="F98"/>
    </row>
    <row r="99" spans="3:6" x14ac:dyDescent="0.25">
      <c r="C99"/>
      <c r="E99"/>
      <c r="F99"/>
    </row>
    <row r="100" spans="3:6" x14ac:dyDescent="0.25">
      <c r="C100"/>
      <c r="E100"/>
      <c r="F100"/>
    </row>
    <row r="101" spans="3:6" x14ac:dyDescent="0.25">
      <c r="C101"/>
      <c r="E101"/>
      <c r="F101"/>
    </row>
    <row r="102" spans="3:6" x14ac:dyDescent="0.25">
      <c r="C102"/>
      <c r="E102"/>
      <c r="F102"/>
    </row>
    <row r="103" spans="3:6" x14ac:dyDescent="0.25">
      <c r="C103"/>
      <c r="E103"/>
      <c r="F103"/>
    </row>
    <row r="104" spans="3:6" x14ac:dyDescent="0.25">
      <c r="C104"/>
      <c r="E104"/>
      <c r="F104"/>
    </row>
    <row r="105" spans="3:6" x14ac:dyDescent="0.25">
      <c r="C105"/>
      <c r="E105"/>
      <c r="F105"/>
    </row>
    <row r="106" spans="3:6" x14ac:dyDescent="0.25">
      <c r="C106"/>
      <c r="E106"/>
      <c r="F106"/>
    </row>
    <row r="107" spans="3:6" x14ac:dyDescent="0.25">
      <c r="C107"/>
      <c r="E107"/>
      <c r="F107"/>
    </row>
    <row r="108" spans="3:6" x14ac:dyDescent="0.25">
      <c r="C108"/>
      <c r="E108"/>
      <c r="F108"/>
    </row>
    <row r="109" spans="3:6" x14ac:dyDescent="0.25">
      <c r="C109"/>
      <c r="E109"/>
      <c r="F109"/>
    </row>
    <row r="110" spans="3:6" x14ac:dyDescent="0.25">
      <c r="C110"/>
      <c r="E110"/>
      <c r="F110"/>
    </row>
    <row r="111" spans="3:6" x14ac:dyDescent="0.25">
      <c r="C111"/>
      <c r="E111"/>
      <c r="F111"/>
    </row>
    <row r="112" spans="3:6" x14ac:dyDescent="0.25">
      <c r="C112"/>
      <c r="E112"/>
      <c r="F112"/>
    </row>
    <row r="113" spans="3:6" x14ac:dyDescent="0.25">
      <c r="C113"/>
      <c r="E113"/>
      <c r="F113"/>
    </row>
    <row r="114" spans="3:6" x14ac:dyDescent="0.25">
      <c r="C114"/>
      <c r="E114"/>
      <c r="F114"/>
    </row>
    <row r="115" spans="3:6" x14ac:dyDescent="0.25">
      <c r="C115"/>
      <c r="E115"/>
      <c r="F115"/>
    </row>
    <row r="116" spans="3:6" x14ac:dyDescent="0.25">
      <c r="C116"/>
      <c r="E116"/>
      <c r="F116"/>
    </row>
    <row r="117" spans="3:6" x14ac:dyDescent="0.25">
      <c r="C117"/>
      <c r="E117"/>
      <c r="F117"/>
    </row>
    <row r="118" spans="3:6" x14ac:dyDescent="0.25">
      <c r="C118"/>
      <c r="E118"/>
      <c r="F118"/>
    </row>
    <row r="119" spans="3:6" x14ac:dyDescent="0.25">
      <c r="C119"/>
      <c r="E119"/>
      <c r="F119"/>
    </row>
  </sheetData>
  <mergeCells count="38">
    <mergeCell ref="Q13:S13"/>
    <mergeCell ref="W8:Z8"/>
    <mergeCell ref="W9:X9"/>
    <mergeCell ref="W31:X31"/>
    <mergeCell ref="Y31:Z31"/>
    <mergeCell ref="Y9:Z9"/>
    <mergeCell ref="W10:X10"/>
    <mergeCell ref="W12:X12"/>
    <mergeCell ref="Y10:Z10"/>
    <mergeCell ref="Y12:Z12"/>
    <mergeCell ref="W11:X11"/>
    <mergeCell ref="Y11:Z11"/>
    <mergeCell ref="W22:X22"/>
    <mergeCell ref="W23:X23"/>
    <mergeCell ref="W24:X24"/>
    <mergeCell ref="Y22:Z22"/>
    <mergeCell ref="W29:X29"/>
    <mergeCell ref="Y29:Z29"/>
    <mergeCell ref="W18:X18"/>
    <mergeCell ref="Y18:Z18"/>
    <mergeCell ref="W27:X27"/>
    <mergeCell ref="Y27:Z27"/>
    <mergeCell ref="W28:X28"/>
    <mergeCell ref="Y28:Z28"/>
    <mergeCell ref="U22:U24"/>
    <mergeCell ref="W26:Z26"/>
    <mergeCell ref="Y21:Z21"/>
    <mergeCell ref="W20:Z20"/>
    <mergeCell ref="W13:X13"/>
    <mergeCell ref="Y13:Z13"/>
    <mergeCell ref="W15:Z15"/>
    <mergeCell ref="W16:X16"/>
    <mergeCell ref="Y16:Z16"/>
    <mergeCell ref="W17:X17"/>
    <mergeCell ref="Y17:Z17"/>
    <mergeCell ref="Y24:Z24"/>
    <mergeCell ref="W21:X21"/>
    <mergeCell ref="Y23:Z23"/>
  </mergeCells>
  <pageMargins left="0.7" right="0.7" top="0.75" bottom="0.75" header="0.3" footer="0.3"/>
  <pageSetup orientation="portrait" horizontalDpi="300" verticalDpi="3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AADD7980F7EF4E86EEBDC4EA887007" ma:contentTypeVersion="14" ma:contentTypeDescription="Create a new document." ma:contentTypeScope="" ma:versionID="bf2a2d874702fcf577d01f16a2a44e38">
  <xsd:schema xmlns:xsd="http://www.w3.org/2001/XMLSchema" xmlns:xs="http://www.w3.org/2001/XMLSchema" xmlns:p="http://schemas.microsoft.com/office/2006/metadata/properties" xmlns:ns3="4d676c88-2d1f-4070-87a0-abf9b57c702c" xmlns:ns4="29a176dd-81aa-4f1b-9d47-de21cb3ea305" targetNamespace="http://schemas.microsoft.com/office/2006/metadata/properties" ma:root="true" ma:fieldsID="dba40f7a8d3367222db8acd990e90988" ns3:_="" ns4:_="">
    <xsd:import namespace="4d676c88-2d1f-4070-87a0-abf9b57c702c"/>
    <xsd:import namespace="29a176dd-81aa-4f1b-9d47-de21cb3ea30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76c88-2d1f-4070-87a0-abf9b57c70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a176dd-81aa-4f1b-9d47-de21cb3ea3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02894C-A91D-497D-B637-C74974254D21}">
  <ds:schemaRefs>
    <ds:schemaRef ds:uri="29a176dd-81aa-4f1b-9d47-de21cb3ea305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d676c88-2d1f-4070-87a0-abf9b57c702c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4969A37-1834-4FB6-A893-FD2FE0059C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7C76EA-CB49-4434-ACC6-3E91D75541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676c88-2d1f-4070-87a0-abf9b57c702c"/>
    <ds:schemaRef ds:uri="29a176dd-81aa-4f1b-9d47-de21cb3ea3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Demand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Hamblen, Peter (CONTR)</dc:creator>
  <cp:keywords/>
  <dc:description/>
  <cp:lastModifiedBy>Hamblen, Peter (CONTR)</cp:lastModifiedBy>
  <cp:revision/>
  <cp:lastPrinted>2022-08-23T13:29:00Z</cp:lastPrinted>
  <dcterms:created xsi:type="dcterms:W3CDTF">2021-11-02T18:28:06Z</dcterms:created>
  <dcterms:modified xsi:type="dcterms:W3CDTF">2022-08-23T23:49:38Z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0x010100B5AADD7980F7EF4E86EEBDC4EA887007</vt:lpwstr>
  </property>
</Properties>
</file>